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ustavsteimler/Dropbox/Basket/Søgne &amp; Mandal Basketballklubb/2021/Admin/Økonomi/"/>
    </mc:Choice>
  </mc:AlternateContent>
  <xr:revisionPtr revIDLastSave="0" documentId="13_ncr:1_{9F4F9F04-914D-3344-BD82-E930BAC1061E}" xr6:coauthVersionLast="47" xr6:coauthVersionMax="47" xr10:uidLastSave="{00000000-0000-0000-0000-000000000000}"/>
  <bookViews>
    <workbookView xWindow="400" yWindow="520" windowWidth="26660" windowHeight="17480" xr2:uid="{00000000-000D-0000-FFFF-FFFF00000000}"/>
  </bookViews>
  <sheets>
    <sheet name="Økonomi" sheetId="1" r:id="rId1"/>
    <sheet name="Forutsetninger" sheetId="3" r:id="rId2"/>
  </sheets>
  <definedNames>
    <definedName name="_xlnm._FilterDatabase" localSheetId="0" hidden="1">Økonomi!$A$27:$F$69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1" l="1"/>
  <c r="B10" i="1"/>
  <c r="B25" i="1" s="1"/>
  <c r="B34" i="1"/>
  <c r="B53" i="1"/>
  <c r="B29" i="1"/>
  <c r="C31" i="1"/>
  <c r="C71" i="1" s="1"/>
  <c r="C10" i="1"/>
  <c r="C13" i="1"/>
  <c r="C86" i="1"/>
  <c r="E86" i="1" s="1"/>
  <c r="D5" i="1"/>
  <c r="D8" i="1"/>
  <c r="D71" i="1"/>
  <c r="E9" i="1"/>
  <c r="E25" i="1" s="1"/>
  <c r="E28" i="1"/>
  <c r="E71" i="1" s="1"/>
  <c r="C25" i="1" l="1"/>
  <c r="C74" i="1" s="1"/>
  <c r="C76" i="1" s="1"/>
  <c r="D25" i="1"/>
  <c r="B71" i="1"/>
  <c r="B74" i="1" s="1"/>
  <c r="E74" i="1"/>
  <c r="D74" i="1"/>
  <c r="B76" i="1" l="1"/>
  <c r="D76" i="1"/>
  <c r="D77" i="1" s="1"/>
  <c r="C78" i="1"/>
  <c r="C87" i="1" l="1"/>
  <c r="C88" i="1" s="1"/>
  <c r="B78" i="1"/>
  <c r="E87" i="1"/>
  <c r="E88" i="1" s="1"/>
</calcChain>
</file>

<file path=xl/sharedStrings.xml><?xml version="1.0" encoding="utf-8"?>
<sst xmlns="http://schemas.openxmlformats.org/spreadsheetml/2006/main" count="110" uniqueCount="100">
  <si>
    <t>Utgifter</t>
  </si>
  <si>
    <t>Baller</t>
  </si>
  <si>
    <t>Sum utgifter</t>
  </si>
  <si>
    <t>Grasrotmidler</t>
  </si>
  <si>
    <t>Sponsor</t>
  </si>
  <si>
    <t>Dommerutgifter</t>
  </si>
  <si>
    <t>Årsavgift Frivillighetsregisteret</t>
  </si>
  <si>
    <t>Kretsutgifter v/lag i seriespill</t>
  </si>
  <si>
    <t>Sum inntekter</t>
  </si>
  <si>
    <t>Periode</t>
  </si>
  <si>
    <t>Teambuilding</t>
  </si>
  <si>
    <t>Nettside</t>
  </si>
  <si>
    <t>Markedsføring</t>
  </si>
  <si>
    <t>Drakter / T-skjorter</t>
  </si>
  <si>
    <t>Åpen lisens</t>
  </si>
  <si>
    <t>Bingomidler</t>
  </si>
  <si>
    <t>Cuper</t>
  </si>
  <si>
    <t>Kurs og møter</t>
  </si>
  <si>
    <t>Bevegelse</t>
  </si>
  <si>
    <t>Treningstid Mandalshallen</t>
  </si>
  <si>
    <t>Inngående saldo ved årsstart</t>
  </si>
  <si>
    <t>Diverse</t>
  </si>
  <si>
    <t>Renter</t>
  </si>
  <si>
    <t>Momskompensasjon</t>
  </si>
  <si>
    <t>Klubbtøy</t>
  </si>
  <si>
    <t>Halleie kamper</t>
  </si>
  <si>
    <t>Tingavgift</t>
  </si>
  <si>
    <t>Lisens</t>
  </si>
  <si>
    <t>Gebyr</t>
  </si>
  <si>
    <t>Kommentarer</t>
  </si>
  <si>
    <t>Capser</t>
  </si>
  <si>
    <t>Salg klubbtøy</t>
  </si>
  <si>
    <t>Basketdag</t>
  </si>
  <si>
    <t>Post, småutstyr etc</t>
  </si>
  <si>
    <t>Kommentar</t>
  </si>
  <si>
    <t>LAM-midler</t>
  </si>
  <si>
    <t>FolkehelseUga</t>
  </si>
  <si>
    <t>Idrettsgalla</t>
  </si>
  <si>
    <t>Kontorrekvisita</t>
  </si>
  <si>
    <t>Medisinsk utstyr</t>
  </si>
  <si>
    <t>RS-samling Bergen</t>
  </si>
  <si>
    <t>RS-samling Mandal</t>
  </si>
  <si>
    <t>Gave</t>
  </si>
  <si>
    <t>Refusjon halleie</t>
  </si>
  <si>
    <t>Idrettsgalla - Egenandel</t>
  </si>
  <si>
    <t>Hansa Cup - Egenandel</t>
  </si>
  <si>
    <t>RS-samling Bergen - Egenandel</t>
  </si>
  <si>
    <t>Utstyr</t>
  </si>
  <si>
    <t>Priser</t>
  </si>
  <si>
    <t>Regnskap (1)</t>
  </si>
  <si>
    <t>Kurver</t>
  </si>
  <si>
    <t>Dommerkurs</t>
  </si>
  <si>
    <t>Trenerkurs</t>
  </si>
  <si>
    <t>500 pr pers</t>
  </si>
  <si>
    <t>STAR-kurs</t>
  </si>
  <si>
    <t>RS-samling Bergen - Reisestøtte</t>
  </si>
  <si>
    <t>1000 pr pers</t>
  </si>
  <si>
    <t>Utgående saldo ved årsslutt</t>
  </si>
  <si>
    <t>Underslagsforsikring</t>
  </si>
  <si>
    <t>Oppstart STAR</t>
  </si>
  <si>
    <t>Skuddklokke</t>
  </si>
  <si>
    <t>Sekretariatutstyr</t>
  </si>
  <si>
    <t>Kommunal støtte</t>
  </si>
  <si>
    <t>Balanse</t>
  </si>
  <si>
    <t>Eiendeler</t>
  </si>
  <si>
    <t>Gjeld + Egenkapital (EK)</t>
  </si>
  <si>
    <t>Inng. Saldo</t>
  </si>
  <si>
    <t xml:space="preserve">Egenkapital </t>
  </si>
  <si>
    <t>Årets resultat</t>
  </si>
  <si>
    <t>Sum</t>
  </si>
  <si>
    <t>Smittevern</t>
  </si>
  <si>
    <t>RS</t>
  </si>
  <si>
    <t>Munnbind</t>
  </si>
  <si>
    <t>Utlegg kontingent</t>
  </si>
  <si>
    <t>Uttak fra bevegelse</t>
  </si>
  <si>
    <t>Ny bevegelse</t>
  </si>
  <si>
    <t>Vi fikk i 2019 tildelt 50000 i gave fra Sparebanken Sør. Disse er på konto, men regnskapsføres med kr. 50000/3 hvert år. Derfor må dette tas ut av balansen.</t>
  </si>
  <si>
    <t>500 pr pers betalt i etterkant</t>
  </si>
  <si>
    <t>Regnskap 19</t>
  </si>
  <si>
    <t>Trenerhonorar</t>
  </si>
  <si>
    <t>Regnskap 20</t>
  </si>
  <si>
    <t>Budsjett 2021</t>
  </si>
  <si>
    <t>Medlemskontingent</t>
  </si>
  <si>
    <t>Treningskontingent yngre lag</t>
  </si>
  <si>
    <t>Treningskontingent sr og rs</t>
  </si>
  <si>
    <t>Medlemmer</t>
  </si>
  <si>
    <t>Over 18</t>
  </si>
  <si>
    <t>Foreldre</t>
  </si>
  <si>
    <t>Kontingent trening</t>
  </si>
  <si>
    <t>Kontingent medlem</t>
  </si>
  <si>
    <t>Tidligere vært samlet</t>
  </si>
  <si>
    <t>MWBC21</t>
  </si>
  <si>
    <t>Medlemsblad</t>
  </si>
  <si>
    <t>Inntekter</t>
  </si>
  <si>
    <t>Plassert på budsjett for MWBC</t>
  </si>
  <si>
    <t>Regnskap 2021</t>
  </si>
  <si>
    <t>iPad, internett</t>
  </si>
  <si>
    <t>Hansa Cup 2019 - Reisestøtte</t>
  </si>
  <si>
    <t>Sponsorat fritidsaktivitet</t>
  </si>
  <si>
    <t>Regnskap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</si>
</sst>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&quot;kr&quot;\ * #,##0_ ;_ &quot;kr&quot;\ * \-#,##0_ ;_ &quot;kr&quot;\ * &quot;-&quot;??_ ;_ @_ 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166" fontId="8" fillId="0" borderId="4" xfId="30" applyNumberFormat="1" applyFont="1" applyFill="1" applyBorder="1" applyAlignment="1">
      <alignment vertical="center"/>
    </xf>
    <xf numFmtId="166" fontId="8" fillId="0" borderId="6" xfId="30" applyNumberFormat="1" applyFont="1" applyFill="1" applyBorder="1" applyAlignment="1">
      <alignment vertical="center"/>
    </xf>
    <xf numFmtId="166" fontId="8" fillId="0" borderId="8" xfId="30" applyNumberFormat="1" applyFont="1" applyFill="1" applyBorder="1" applyAlignment="1">
      <alignment vertical="center"/>
    </xf>
    <xf numFmtId="166" fontId="7" fillId="0" borderId="1" xfId="30" applyNumberFormat="1" applyFont="1" applyFill="1" applyBorder="1" applyAlignment="1">
      <alignment vertical="center"/>
    </xf>
    <xf numFmtId="166" fontId="8" fillId="0" borderId="0" xfId="30" applyNumberFormat="1" applyFont="1" applyFill="1" applyAlignment="1">
      <alignment vertical="center"/>
    </xf>
    <xf numFmtId="166" fontId="3" fillId="0" borderId="0" xfId="30" applyNumberFormat="1" applyFont="1" applyFill="1" applyAlignment="1">
      <alignment vertical="center"/>
    </xf>
    <xf numFmtId="166" fontId="3" fillId="0" borderId="6" xfId="30" applyNumberFormat="1" applyFont="1" applyBorder="1" applyAlignment="1">
      <alignment vertical="center"/>
    </xf>
    <xf numFmtId="166" fontId="2" fillId="0" borderId="0" xfId="30" applyNumberFormat="1" applyFont="1" applyFill="1" applyAlignment="1">
      <alignment vertical="center"/>
    </xf>
    <xf numFmtId="166" fontId="3" fillId="0" borderId="1" xfId="30" applyNumberFormat="1" applyFont="1" applyFill="1" applyBorder="1" applyAlignment="1">
      <alignment vertical="center"/>
    </xf>
    <xf numFmtId="166" fontId="3" fillId="0" borderId="4" xfId="30" applyNumberFormat="1" applyFont="1" applyFill="1" applyBorder="1" applyAlignment="1">
      <alignment vertical="center"/>
    </xf>
    <xf numFmtId="166" fontId="3" fillId="0" borderId="6" xfId="30" applyNumberFormat="1" applyFont="1" applyFill="1" applyBorder="1" applyAlignment="1">
      <alignment vertical="center"/>
    </xf>
    <xf numFmtId="166" fontId="3" fillId="0" borderId="1" xfId="30" applyNumberFormat="1" applyFont="1" applyFill="1" applyBorder="1" applyAlignment="1">
      <alignment horizontal="left" vertical="center"/>
    </xf>
    <xf numFmtId="166" fontId="3" fillId="0" borderId="4" xfId="30" applyNumberFormat="1" applyFont="1" applyFill="1" applyBorder="1" applyAlignment="1">
      <alignment horizontal="left" vertical="center"/>
    </xf>
    <xf numFmtId="166" fontId="3" fillId="0" borderId="6" xfId="3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6" fontId="8" fillId="0" borderId="12" xfId="30" applyNumberFormat="1" applyFont="1" applyFill="1" applyBorder="1" applyAlignment="1">
      <alignment horizontal="center" vertical="center"/>
    </xf>
    <xf numFmtId="166" fontId="3" fillId="0" borderId="12" xfId="30" applyNumberFormat="1" applyFont="1" applyFill="1" applyBorder="1" applyAlignment="1">
      <alignment horizontal="center" vertical="center"/>
    </xf>
    <xf numFmtId="166" fontId="8" fillId="0" borderId="10" xfId="30" applyNumberFormat="1" applyFont="1" applyFill="1" applyBorder="1" applyAlignment="1">
      <alignment horizontal="center" vertical="center"/>
    </xf>
    <xf numFmtId="166" fontId="3" fillId="0" borderId="10" xfId="30" applyNumberFormat="1" applyFont="1" applyFill="1" applyBorder="1" applyAlignment="1">
      <alignment horizontal="center" vertical="center"/>
    </xf>
    <xf numFmtId="166" fontId="8" fillId="0" borderId="11" xfId="30" applyNumberFormat="1" applyFont="1" applyFill="1" applyBorder="1" applyAlignment="1">
      <alignment horizontal="center" vertical="center"/>
    </xf>
    <xf numFmtId="166" fontId="3" fillId="0" borderId="11" xfId="30" applyNumberFormat="1" applyFont="1" applyFill="1" applyBorder="1" applyAlignment="1">
      <alignment horizontal="center" vertical="center"/>
    </xf>
    <xf numFmtId="166" fontId="7" fillId="0" borderId="2" xfId="30" applyNumberFormat="1" applyFont="1" applyFill="1" applyBorder="1" applyAlignment="1">
      <alignment horizontal="center" vertical="center"/>
    </xf>
    <xf numFmtId="166" fontId="2" fillId="0" borderId="2" xfId="30" applyNumberFormat="1" applyFont="1" applyFill="1" applyBorder="1" applyAlignment="1">
      <alignment horizontal="center" vertical="center"/>
    </xf>
    <xf numFmtId="166" fontId="8" fillId="0" borderId="0" xfId="30" applyNumberFormat="1" applyFont="1" applyFill="1" applyAlignment="1">
      <alignment horizontal="center" vertical="center"/>
    </xf>
    <xf numFmtId="166" fontId="3" fillId="0" borderId="0" xfId="30" applyNumberFormat="1" applyFont="1" applyFill="1" applyAlignment="1">
      <alignment horizontal="center" vertical="center"/>
    </xf>
    <xf numFmtId="166" fontId="3" fillId="0" borderId="10" xfId="30" applyNumberFormat="1" applyFont="1" applyBorder="1" applyAlignment="1">
      <alignment horizontal="center" vertical="center"/>
    </xf>
    <xf numFmtId="166" fontId="3" fillId="0" borderId="0" xfId="30" applyNumberFormat="1" applyFont="1" applyFill="1" applyBorder="1" applyAlignment="1">
      <alignment horizontal="center" vertical="center"/>
    </xf>
    <xf numFmtId="166" fontId="2" fillId="0" borderId="0" xfId="30" applyNumberFormat="1" applyFont="1" applyFill="1" applyBorder="1" applyAlignment="1">
      <alignment horizontal="center" vertical="center"/>
    </xf>
    <xf numFmtId="166" fontId="2" fillId="0" borderId="0" xfId="30" applyNumberFormat="1" applyFont="1" applyFill="1" applyAlignment="1">
      <alignment horizontal="center" vertical="center"/>
    </xf>
    <xf numFmtId="166" fontId="3" fillId="0" borderId="3" xfId="30" applyNumberFormat="1" applyFont="1" applyFill="1" applyBorder="1" applyAlignment="1">
      <alignment horizontal="center" vertical="center"/>
    </xf>
    <xf numFmtId="166" fontId="3" fillId="0" borderId="5" xfId="30" applyNumberFormat="1" applyFont="1" applyFill="1" applyBorder="1" applyAlignment="1">
      <alignment horizontal="center" vertical="center"/>
    </xf>
    <xf numFmtId="166" fontId="3" fillId="0" borderId="7" xfId="3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2" fontId="7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166" fontId="2" fillId="0" borderId="3" xfId="3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3" fillId="0" borderId="0" xfId="30" applyNumberFormat="1" applyFont="1" applyAlignment="1">
      <alignment horizontal="center" vertical="center"/>
    </xf>
    <xf numFmtId="166" fontId="7" fillId="0" borderId="17" xfId="30" applyNumberFormat="1" applyFont="1" applyFill="1" applyBorder="1" applyAlignment="1">
      <alignment vertical="center"/>
    </xf>
    <xf numFmtId="166" fontId="3" fillId="0" borderId="2" xfId="3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66" fontId="8" fillId="0" borderId="21" xfId="30" applyNumberFormat="1" applyFont="1" applyFill="1" applyBorder="1" applyAlignment="1">
      <alignment vertical="center"/>
    </xf>
    <xf numFmtId="166" fontId="8" fillId="0" borderId="22" xfId="30" applyNumberFormat="1" applyFont="1" applyFill="1" applyBorder="1" applyAlignment="1">
      <alignment vertical="center"/>
    </xf>
    <xf numFmtId="166" fontId="8" fillId="0" borderId="23" xfId="30" applyNumberFormat="1" applyFont="1" applyFill="1" applyBorder="1" applyAlignment="1">
      <alignment vertical="center"/>
    </xf>
    <xf numFmtId="166" fontId="3" fillId="0" borderId="22" xfId="30" applyNumberFormat="1" applyFont="1" applyBorder="1" applyAlignment="1">
      <alignment vertical="center"/>
    </xf>
    <xf numFmtId="166" fontId="3" fillId="0" borderId="15" xfId="30" applyNumberFormat="1" applyFont="1" applyFill="1" applyBorder="1" applyAlignment="1">
      <alignment vertical="center"/>
    </xf>
    <xf numFmtId="166" fontId="3" fillId="0" borderId="24" xfId="30" applyNumberFormat="1" applyFont="1" applyFill="1" applyBorder="1" applyAlignment="1">
      <alignment vertical="center"/>
    </xf>
    <xf numFmtId="166" fontId="3" fillId="0" borderId="25" xfId="30" applyNumberFormat="1" applyFont="1" applyFill="1" applyBorder="1" applyAlignment="1">
      <alignment vertical="center"/>
    </xf>
    <xf numFmtId="166" fontId="3" fillId="0" borderId="0" xfId="30" applyNumberFormat="1" applyFont="1" applyFill="1" applyAlignment="1">
      <alignment horizontal="left" vertical="center" wrapText="1"/>
    </xf>
    <xf numFmtId="166" fontId="2" fillId="0" borderId="14" xfId="30" applyNumberFormat="1" applyFont="1" applyFill="1" applyBorder="1" applyAlignment="1">
      <alignment horizontal="center" vertical="center"/>
    </xf>
    <xf numFmtId="166" fontId="2" fillId="0" borderId="15" xfId="30" applyNumberFormat="1" applyFont="1" applyFill="1" applyBorder="1" applyAlignment="1">
      <alignment horizontal="center" vertical="center"/>
    </xf>
    <xf numFmtId="166" fontId="2" fillId="0" borderId="16" xfId="30" applyNumberFormat="1" applyFont="1" applyFill="1" applyBorder="1" applyAlignment="1">
      <alignment horizontal="center" vertical="center"/>
    </xf>
    <xf numFmtId="44" fontId="3" fillId="0" borderId="0" xfId="0" applyNumberFormat="1" applyFont="1"/>
    <xf numFmtId="166" fontId="3" fillId="0" borderId="0" xfId="0" applyNumberFormat="1" applyFont="1" applyFill="1" applyAlignment="1">
      <alignment vertical="center"/>
    </xf>
    <xf numFmtId="166" fontId="3" fillId="0" borderId="14" xfId="30" applyNumberFormat="1" applyFont="1" applyFill="1" applyBorder="1" applyAlignment="1">
      <alignment horizontal="center" vertical="center"/>
    </xf>
    <xf numFmtId="166" fontId="3" fillId="0" borderId="16" xfId="30" applyNumberFormat="1" applyFont="1" applyFill="1" applyBorder="1" applyAlignment="1">
      <alignment horizontal="center" vertical="center"/>
    </xf>
    <xf numFmtId="166" fontId="3" fillId="0" borderId="15" xfId="30" applyNumberFormat="1" applyFont="1" applyFill="1" applyBorder="1" applyAlignment="1">
      <alignment horizontal="center" vertical="center"/>
    </xf>
    <xf numFmtId="166" fontId="3" fillId="0" borderId="0" xfId="30" applyNumberFormat="1" applyFont="1" applyAlignment="1">
      <alignment horizontal="center"/>
    </xf>
  </cellXfs>
  <cellStyles count="43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Benyttet hyperkobling" xfId="25" builtinId="9" hidden="1"/>
    <cellStyle name="Benyttet hyperkobling" xfId="27" builtinId="9" hidden="1"/>
    <cellStyle name="Benyttet hyperkobling" xfId="29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Komma" xfId="30" builtinId="3"/>
    <cellStyle name="Normal" xfId="0" builtinId="0"/>
    <cellStyle name="Normal 2" xfId="1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"/>
  <sheetViews>
    <sheetView tabSelected="1" view="pageLayout" topLeftCell="A62" zoomScale="150" zoomScaleNormal="100" zoomScaleSheetLayoutView="120" zoomScalePageLayoutView="150" workbookViewId="0">
      <selection activeCell="F5" sqref="F5"/>
    </sheetView>
  </sheetViews>
  <sheetFormatPr baseColWidth="10" defaultColWidth="10.33203125" defaultRowHeight="13" customHeight="1" x14ac:dyDescent="0.2"/>
  <cols>
    <col min="1" max="1" width="22" style="1" bestFit="1" customWidth="1"/>
    <col min="2" max="2" width="10.83203125" style="1" bestFit="1" customWidth="1"/>
    <col min="3" max="3" width="10.1640625" style="4" bestFit="1" customWidth="1"/>
    <col min="4" max="4" width="10.33203125" style="5" bestFit="1" customWidth="1"/>
    <col min="5" max="5" width="10.1640625" style="8" bestFit="1" customWidth="1"/>
    <col min="6" max="6" width="14.33203125" style="1" customWidth="1"/>
    <col min="7" max="16384" width="10.33203125" style="1"/>
  </cols>
  <sheetData>
    <row r="1" spans="1:6" ht="13" customHeight="1" thickBot="1" x14ac:dyDescent="0.25">
      <c r="A1" s="9" t="s">
        <v>95</v>
      </c>
      <c r="B1" s="62"/>
      <c r="C1" s="28"/>
      <c r="D1" s="29" t="s">
        <v>9</v>
      </c>
      <c r="E1" s="30">
        <v>2020</v>
      </c>
      <c r="F1" s="2"/>
    </row>
    <row r="2" spans="1:6" ht="13" customHeight="1" thickBot="1" x14ac:dyDescent="0.25">
      <c r="F2" s="2"/>
    </row>
    <row r="3" spans="1:6" ht="13" customHeight="1" thickBot="1" x14ac:dyDescent="0.25">
      <c r="A3" s="48" t="s">
        <v>93</v>
      </c>
      <c r="B3" s="63" t="s">
        <v>99</v>
      </c>
      <c r="C3" s="49" t="s">
        <v>81</v>
      </c>
      <c r="D3" s="50" t="s">
        <v>80</v>
      </c>
      <c r="E3" s="51" t="s">
        <v>78</v>
      </c>
      <c r="F3" s="52" t="s">
        <v>34</v>
      </c>
    </row>
    <row r="4" spans="1:6" ht="13" customHeight="1" x14ac:dyDescent="0.2">
      <c r="A4" s="14" t="s">
        <v>91</v>
      </c>
      <c r="B4" s="64">
        <v>0</v>
      </c>
      <c r="C4" s="32">
        <v>224000</v>
      </c>
      <c r="D4" s="31">
        <v>27020</v>
      </c>
      <c r="E4" s="31">
        <v>105659</v>
      </c>
      <c r="F4" s="60"/>
    </row>
    <row r="5" spans="1:6" ht="13" customHeight="1" x14ac:dyDescent="0.2">
      <c r="A5" s="15" t="s">
        <v>15</v>
      </c>
      <c r="B5" s="65">
        <v>22784</v>
      </c>
      <c r="C5" s="34">
        <v>25000</v>
      </c>
      <c r="D5" s="33">
        <f>3994+6281+6163+1777</f>
        <v>18215</v>
      </c>
      <c r="E5" s="33">
        <v>17662</v>
      </c>
      <c r="F5" s="61"/>
    </row>
    <row r="6" spans="1:6" ht="13" customHeight="1" x14ac:dyDescent="0.2">
      <c r="A6" s="15" t="s">
        <v>35</v>
      </c>
      <c r="B6" s="65">
        <v>27137</v>
      </c>
      <c r="C6" s="34">
        <v>20000</v>
      </c>
      <c r="D6" s="33">
        <v>12668</v>
      </c>
      <c r="E6" s="33">
        <v>11843</v>
      </c>
      <c r="F6" s="10"/>
    </row>
    <row r="7" spans="1:6" ht="13" customHeight="1" x14ac:dyDescent="0.2">
      <c r="A7" s="15" t="s">
        <v>4</v>
      </c>
      <c r="B7" s="65">
        <v>8000</v>
      </c>
      <c r="C7" s="34">
        <v>18000</v>
      </c>
      <c r="D7" s="33">
        <v>8000</v>
      </c>
      <c r="E7" s="33">
        <v>60000</v>
      </c>
      <c r="F7" s="10"/>
    </row>
    <row r="8" spans="1:6" ht="13" customHeight="1" x14ac:dyDescent="0.2">
      <c r="A8" s="15" t="s">
        <v>3</v>
      </c>
      <c r="B8" s="65">
        <v>17589.68</v>
      </c>
      <c r="C8" s="34">
        <v>17000</v>
      </c>
      <c r="D8" s="33">
        <f>4605.49+9340.65+3202.21</f>
        <v>17148.349999999999</v>
      </c>
      <c r="E8" s="33">
        <v>13436.5</v>
      </c>
      <c r="F8" s="10"/>
    </row>
    <row r="9" spans="1:6" ht="13" customHeight="1" x14ac:dyDescent="0.2">
      <c r="A9" s="15" t="s">
        <v>42</v>
      </c>
      <c r="B9" s="65">
        <v>16667</v>
      </c>
      <c r="C9" s="34">
        <v>16667</v>
      </c>
      <c r="D9" s="33">
        <v>16667</v>
      </c>
      <c r="E9" s="33">
        <f>10000+(50000*(1/3))</f>
        <v>26666.666666666664</v>
      </c>
      <c r="F9" s="10"/>
    </row>
    <row r="10" spans="1:6" ht="13" customHeight="1" x14ac:dyDescent="0.2">
      <c r="A10" s="15" t="s">
        <v>88</v>
      </c>
      <c r="B10" s="65">
        <f>24400-400</f>
        <v>24000</v>
      </c>
      <c r="C10" s="34">
        <f>(Forutsetninger!B6*Forutsetninger!B3)+((Forutsetninger!B5-Forutsetninger!B6-Forutsetninger!B7)*Forutsetninger!B2)</f>
        <v>14400</v>
      </c>
      <c r="D10" s="33">
        <v>13363.37</v>
      </c>
      <c r="E10" s="33">
        <v>7662.4</v>
      </c>
      <c r="F10" s="10"/>
    </row>
    <row r="11" spans="1:6" ht="13" customHeight="1" x14ac:dyDescent="0.2">
      <c r="A11" s="15" t="s">
        <v>23</v>
      </c>
      <c r="B11" s="65">
        <v>9952</v>
      </c>
      <c r="C11" s="34">
        <v>7000</v>
      </c>
      <c r="D11" s="34">
        <v>16007</v>
      </c>
      <c r="E11" s="33">
        <v>11304</v>
      </c>
      <c r="F11" s="10"/>
    </row>
    <row r="12" spans="1:6" ht="13" customHeight="1" x14ac:dyDescent="0.2">
      <c r="A12" s="15" t="s">
        <v>31</v>
      </c>
      <c r="B12" s="65">
        <v>4775</v>
      </c>
      <c r="C12" s="34">
        <v>6550</v>
      </c>
      <c r="D12" s="33">
        <v>12228.6</v>
      </c>
      <c r="E12" s="33"/>
      <c r="F12" s="10"/>
    </row>
    <row r="13" spans="1:6" ht="13" customHeight="1" x14ac:dyDescent="0.2">
      <c r="A13" s="15" t="s">
        <v>89</v>
      </c>
      <c r="B13" s="65"/>
      <c r="C13" s="34">
        <f>(Forutsetninger!B5-Forutsetninger!B7)*Forutsetninger!B1</f>
        <v>5000</v>
      </c>
      <c r="D13" s="34"/>
      <c r="E13" s="33"/>
      <c r="F13" s="10" t="s">
        <v>90</v>
      </c>
    </row>
    <row r="14" spans="1:6" ht="13" customHeight="1" x14ac:dyDescent="0.2">
      <c r="A14" s="15" t="s">
        <v>45</v>
      </c>
      <c r="B14" s="65"/>
      <c r="C14" s="34"/>
      <c r="D14" s="33"/>
      <c r="E14" s="33">
        <v>4000</v>
      </c>
      <c r="F14" s="10" t="s">
        <v>53</v>
      </c>
    </row>
    <row r="15" spans="1:6" ht="13" customHeight="1" x14ac:dyDescent="0.2">
      <c r="A15" s="15" t="s">
        <v>97</v>
      </c>
      <c r="B15" s="65"/>
      <c r="C15" s="34"/>
      <c r="D15" s="33">
        <v>5000</v>
      </c>
      <c r="E15" s="33"/>
      <c r="F15" s="10" t="s">
        <v>77</v>
      </c>
    </row>
    <row r="16" spans="1:6" ht="13" customHeight="1" x14ac:dyDescent="0.2">
      <c r="A16" s="15" t="s">
        <v>44</v>
      </c>
      <c r="B16" s="65"/>
      <c r="C16" s="34"/>
      <c r="D16" s="33"/>
      <c r="E16" s="33">
        <v>3000</v>
      </c>
      <c r="F16" s="10" t="s">
        <v>53</v>
      </c>
    </row>
    <row r="17" spans="1:6" ht="13" customHeight="1" x14ac:dyDescent="0.2">
      <c r="A17" s="15" t="s">
        <v>62</v>
      </c>
      <c r="B17" s="65">
        <v>15000</v>
      </c>
      <c r="C17" s="34"/>
      <c r="D17" s="33">
        <v>20000</v>
      </c>
      <c r="E17" s="33"/>
      <c r="F17" s="10" t="s">
        <v>94</v>
      </c>
    </row>
    <row r="18" spans="1:6" ht="13" customHeight="1" x14ac:dyDescent="0.2">
      <c r="A18" s="15" t="s">
        <v>50</v>
      </c>
      <c r="B18" s="65"/>
      <c r="C18" s="34"/>
      <c r="D18" s="33">
        <v>841.5</v>
      </c>
      <c r="E18" s="33"/>
      <c r="F18" s="10"/>
    </row>
    <row r="19" spans="1:6" ht="13" customHeight="1" x14ac:dyDescent="0.2">
      <c r="A19" s="15" t="s">
        <v>59</v>
      </c>
      <c r="B19" s="65"/>
      <c r="C19" s="34"/>
      <c r="D19" s="33"/>
      <c r="E19" s="33"/>
      <c r="F19" s="10"/>
    </row>
    <row r="20" spans="1:6" ht="13" customHeight="1" x14ac:dyDescent="0.2">
      <c r="A20" s="15" t="s">
        <v>48</v>
      </c>
      <c r="B20" s="65"/>
      <c r="C20" s="34"/>
      <c r="D20" s="33"/>
      <c r="E20" s="33">
        <v>10000</v>
      </c>
      <c r="F20" s="10"/>
    </row>
    <row r="21" spans="1:6" ht="13" customHeight="1" x14ac:dyDescent="0.2">
      <c r="A21" s="15" t="s">
        <v>43</v>
      </c>
      <c r="B21" s="65"/>
      <c r="C21" s="34"/>
      <c r="D21" s="33"/>
      <c r="E21" s="33">
        <v>3150</v>
      </c>
      <c r="F21" s="10"/>
    </row>
    <row r="22" spans="1:6" ht="13" customHeight="1" x14ac:dyDescent="0.2">
      <c r="A22" s="15" t="s">
        <v>22</v>
      </c>
      <c r="B22" s="65">
        <v>12.62</v>
      </c>
      <c r="C22" s="34"/>
      <c r="D22" s="33">
        <v>25.77</v>
      </c>
      <c r="E22" s="33">
        <v>46.88</v>
      </c>
      <c r="F22" s="10"/>
    </row>
    <row r="23" spans="1:6" ht="13" customHeight="1" x14ac:dyDescent="0.2">
      <c r="A23" s="15" t="s">
        <v>46</v>
      </c>
      <c r="B23" s="65"/>
      <c r="C23" s="34"/>
      <c r="D23" s="33"/>
      <c r="E23" s="33">
        <v>4000</v>
      </c>
      <c r="F23" s="10" t="s">
        <v>53</v>
      </c>
    </row>
    <row r="24" spans="1:6" ht="13" customHeight="1" thickBot="1" x14ac:dyDescent="0.25">
      <c r="A24" s="16" t="s">
        <v>55</v>
      </c>
      <c r="B24" s="66"/>
      <c r="C24" s="36"/>
      <c r="D24" s="35"/>
      <c r="E24" s="35"/>
      <c r="F24" s="11" t="s">
        <v>56</v>
      </c>
    </row>
    <row r="25" spans="1:6" ht="13" customHeight="1" thickBot="1" x14ac:dyDescent="0.25">
      <c r="A25" s="17" t="s">
        <v>8</v>
      </c>
      <c r="B25" s="37">
        <f t="shared" ref="B25" si="0">SUM(B4:B24)</f>
        <v>145917.29999999999</v>
      </c>
      <c r="C25" s="37">
        <f>SUM(C4:C24)</f>
        <v>353617</v>
      </c>
      <c r="D25" s="37">
        <f>SUM(D4:D24)</f>
        <v>167184.59</v>
      </c>
      <c r="E25" s="37">
        <f>SUM(E4:E24)</f>
        <v>278430.44666666666</v>
      </c>
      <c r="F25" s="12"/>
    </row>
    <row r="26" spans="1:6" ht="13" customHeight="1" thickBot="1" x14ac:dyDescent="0.25">
      <c r="A26" s="18"/>
      <c r="B26" s="18"/>
      <c r="D26" s="39"/>
      <c r="E26" s="39"/>
      <c r="F26" s="2"/>
    </row>
    <row r="27" spans="1:6" ht="13" customHeight="1" x14ac:dyDescent="0.2">
      <c r="A27" s="58" t="s">
        <v>0</v>
      </c>
      <c r="B27" s="63" t="s">
        <v>95</v>
      </c>
      <c r="C27" s="49" t="s">
        <v>81</v>
      </c>
      <c r="D27" s="50" t="s">
        <v>80</v>
      </c>
      <c r="E27" s="51" t="s">
        <v>78</v>
      </c>
      <c r="F27" s="52" t="s">
        <v>34</v>
      </c>
    </row>
    <row r="28" spans="1:6" ht="13" customHeight="1" x14ac:dyDescent="0.2">
      <c r="A28" s="15" t="s">
        <v>91</v>
      </c>
      <c r="B28" s="65"/>
      <c r="C28" s="34">
        <v>176525</v>
      </c>
      <c r="D28" s="33">
        <v>-624.74</v>
      </c>
      <c r="E28" s="33">
        <f>-99646-60</f>
        <v>-99706</v>
      </c>
      <c r="F28" s="10"/>
    </row>
    <row r="29" spans="1:6" ht="13" customHeight="1" x14ac:dyDescent="0.2">
      <c r="A29" s="15" t="s">
        <v>12</v>
      </c>
      <c r="B29" s="65">
        <f>-38750</f>
        <v>-38750</v>
      </c>
      <c r="C29" s="34">
        <v>-45000</v>
      </c>
      <c r="D29" s="33">
        <v>-7949.45</v>
      </c>
      <c r="E29" s="33">
        <v>-12467.1</v>
      </c>
      <c r="F29" s="13"/>
    </row>
    <row r="30" spans="1:6" ht="13" customHeight="1" x14ac:dyDescent="0.2">
      <c r="A30" s="15" t="s">
        <v>24</v>
      </c>
      <c r="B30" s="65">
        <v>-17467.5</v>
      </c>
      <c r="C30" s="34">
        <v>-22000</v>
      </c>
      <c r="D30" s="33">
        <v>-7006</v>
      </c>
      <c r="E30" s="33">
        <v>-9109</v>
      </c>
      <c r="F30" s="13"/>
    </row>
    <row r="31" spans="1:6" ht="13" customHeight="1" x14ac:dyDescent="0.2">
      <c r="A31" s="15" t="s">
        <v>61</v>
      </c>
      <c r="B31" s="65">
        <v>-5439</v>
      </c>
      <c r="C31" s="34">
        <f>-5000-5000-3000</f>
        <v>-13000</v>
      </c>
      <c r="D31" s="33"/>
      <c r="E31" s="33"/>
      <c r="F31" s="13" t="s">
        <v>96</v>
      </c>
    </row>
    <row r="32" spans="1:6" ht="13" customHeight="1" x14ac:dyDescent="0.2">
      <c r="A32" s="15" t="s">
        <v>1</v>
      </c>
      <c r="B32" s="65">
        <v>-21927.5</v>
      </c>
      <c r="C32" s="34">
        <v>-10000</v>
      </c>
      <c r="D32" s="33">
        <v>-13300</v>
      </c>
      <c r="E32" s="33">
        <v>-11073.8</v>
      </c>
      <c r="F32" s="13"/>
    </row>
    <row r="33" spans="1:6" ht="13" customHeight="1" x14ac:dyDescent="0.2">
      <c r="A33" s="15" t="s">
        <v>98</v>
      </c>
      <c r="B33" s="65">
        <v>-10000</v>
      </c>
      <c r="C33" s="34">
        <v>-10000</v>
      </c>
      <c r="D33" s="33"/>
      <c r="E33" s="33"/>
      <c r="F33" s="13"/>
    </row>
    <row r="34" spans="1:6" ht="13" customHeight="1" x14ac:dyDescent="0.2">
      <c r="A34" s="15" t="s">
        <v>79</v>
      </c>
      <c r="B34" s="65">
        <f>-12000</f>
        <v>-12000</v>
      </c>
      <c r="C34" s="34">
        <v>-10000</v>
      </c>
      <c r="D34" s="33">
        <v>-4000</v>
      </c>
      <c r="E34" s="33">
        <v>-4000</v>
      </c>
      <c r="F34" s="13"/>
    </row>
    <row r="35" spans="1:6" ht="13" customHeight="1" x14ac:dyDescent="0.2">
      <c r="A35" s="15" t="s">
        <v>19</v>
      </c>
      <c r="B35" s="65"/>
      <c r="C35" s="34">
        <v>-10000</v>
      </c>
      <c r="D35" s="33">
        <v>-7650</v>
      </c>
      <c r="E35" s="33">
        <v>-9900</v>
      </c>
      <c r="F35" s="13"/>
    </row>
    <row r="36" spans="1:6" ht="13" customHeight="1" x14ac:dyDescent="0.2">
      <c r="A36" s="15" t="s">
        <v>47</v>
      </c>
      <c r="B36" s="65"/>
      <c r="C36" s="34">
        <v>-10000</v>
      </c>
      <c r="D36" s="33">
        <v>-19121</v>
      </c>
      <c r="E36" s="33">
        <v>-3867.5</v>
      </c>
      <c r="F36" s="13" t="s">
        <v>71</v>
      </c>
    </row>
    <row r="37" spans="1:6" ht="13" customHeight="1" x14ac:dyDescent="0.2">
      <c r="A37" s="15" t="s">
        <v>60</v>
      </c>
      <c r="B37" s="65">
        <v>-18702.5</v>
      </c>
      <c r="C37" s="34">
        <v>-6000</v>
      </c>
      <c r="D37" s="33"/>
      <c r="E37" s="33"/>
      <c r="F37" s="13"/>
    </row>
    <row r="38" spans="1:6" ht="13" customHeight="1" x14ac:dyDescent="0.2">
      <c r="A38" s="15" t="s">
        <v>32</v>
      </c>
      <c r="B38" s="65">
        <v>-600</v>
      </c>
      <c r="C38" s="34">
        <v>-5000</v>
      </c>
      <c r="D38" s="33"/>
      <c r="E38" s="33"/>
      <c r="F38" s="13"/>
    </row>
    <row r="39" spans="1:6" ht="13" customHeight="1" x14ac:dyDescent="0.2">
      <c r="A39" s="15" t="s">
        <v>7</v>
      </c>
      <c r="B39" s="65">
        <v>-3000</v>
      </c>
      <c r="C39" s="34">
        <v>-5000</v>
      </c>
      <c r="D39" s="33">
        <v>-3000</v>
      </c>
      <c r="E39" s="33"/>
      <c r="F39" s="13"/>
    </row>
    <row r="40" spans="1:6" ht="13" customHeight="1" x14ac:dyDescent="0.2">
      <c r="A40" s="15" t="s">
        <v>70</v>
      </c>
      <c r="B40" s="65"/>
      <c r="C40" s="34">
        <v>-5000</v>
      </c>
      <c r="D40" s="33">
        <v>-3488.48</v>
      </c>
      <c r="E40" s="33"/>
      <c r="F40" s="10"/>
    </row>
    <row r="41" spans="1:6" ht="13" customHeight="1" x14ac:dyDescent="0.2">
      <c r="A41" s="15" t="s">
        <v>10</v>
      </c>
      <c r="B41" s="65">
        <v>-1975</v>
      </c>
      <c r="C41" s="34">
        <v>-5000</v>
      </c>
      <c r="D41" s="33">
        <v>-6955</v>
      </c>
      <c r="E41" s="33"/>
      <c r="F41" s="13"/>
    </row>
    <row r="42" spans="1:6" ht="13" customHeight="1" x14ac:dyDescent="0.2">
      <c r="A42" s="15" t="s">
        <v>58</v>
      </c>
      <c r="B42" s="65"/>
      <c r="C42" s="34">
        <v>-5000</v>
      </c>
      <c r="D42" s="33"/>
      <c r="E42" s="33"/>
      <c r="F42" s="10"/>
    </row>
    <row r="43" spans="1:6" ht="13" customHeight="1" x14ac:dyDescent="0.2">
      <c r="A43" s="15" t="s">
        <v>51</v>
      </c>
      <c r="B43" s="65"/>
      <c r="C43" s="34">
        <v>-4000</v>
      </c>
      <c r="D43" s="33"/>
      <c r="E43" s="33"/>
      <c r="F43" s="13"/>
    </row>
    <row r="44" spans="1:6" ht="13" customHeight="1" x14ac:dyDescent="0.2">
      <c r="A44" s="15" t="s">
        <v>52</v>
      </c>
      <c r="B44" s="65"/>
      <c r="C44" s="34">
        <v>-4000</v>
      </c>
      <c r="D44" s="33"/>
      <c r="E44" s="33"/>
      <c r="F44" s="13"/>
    </row>
    <row r="45" spans="1:6" ht="13" customHeight="1" x14ac:dyDescent="0.2">
      <c r="A45" s="15" t="s">
        <v>17</v>
      </c>
      <c r="B45" s="65"/>
      <c r="C45" s="34">
        <v>-3000</v>
      </c>
      <c r="D45" s="33">
        <v>-2050</v>
      </c>
      <c r="E45" s="33">
        <v>-427.78</v>
      </c>
      <c r="F45" s="13"/>
    </row>
    <row r="46" spans="1:6" ht="13" customHeight="1" x14ac:dyDescent="0.2">
      <c r="A46" s="15" t="s">
        <v>92</v>
      </c>
      <c r="B46" s="65"/>
      <c r="C46" s="34">
        <v>-1500</v>
      </c>
      <c r="D46" s="33"/>
      <c r="E46" s="33"/>
      <c r="F46" s="13"/>
    </row>
    <row r="47" spans="1:6" ht="13" customHeight="1" x14ac:dyDescent="0.2">
      <c r="A47" s="15" t="s">
        <v>33</v>
      </c>
      <c r="B47" s="65"/>
      <c r="C47" s="34">
        <v>-1500</v>
      </c>
      <c r="D47" s="33">
        <v>-1156</v>
      </c>
      <c r="E47" s="33">
        <v>-192</v>
      </c>
      <c r="F47" s="13"/>
    </row>
    <row r="48" spans="1:6" ht="13" customHeight="1" x14ac:dyDescent="0.2">
      <c r="A48" s="15" t="s">
        <v>6</v>
      </c>
      <c r="B48" s="65"/>
      <c r="C48" s="34">
        <v>-1300</v>
      </c>
      <c r="D48" s="33"/>
      <c r="E48" s="33"/>
      <c r="F48" s="13"/>
    </row>
    <row r="49" spans="1:6" ht="13" customHeight="1" x14ac:dyDescent="0.2">
      <c r="A49" s="15" t="s">
        <v>26</v>
      </c>
      <c r="B49" s="65"/>
      <c r="C49" s="34">
        <v>-1270</v>
      </c>
      <c r="D49" s="33">
        <v>-1270</v>
      </c>
      <c r="E49" s="33"/>
      <c r="F49" s="13"/>
    </row>
    <row r="50" spans="1:6" ht="13" customHeight="1" x14ac:dyDescent="0.2">
      <c r="A50" s="15" t="s">
        <v>11</v>
      </c>
      <c r="B50" s="65">
        <v>-2555.1799999999998</v>
      </c>
      <c r="C50" s="34">
        <v>-1000</v>
      </c>
      <c r="D50" s="33">
        <v>-837</v>
      </c>
      <c r="E50" s="33">
        <v>-1485.31</v>
      </c>
      <c r="F50" s="13"/>
    </row>
    <row r="51" spans="1:6" ht="13" customHeight="1" x14ac:dyDescent="0.2">
      <c r="A51" s="15" t="s">
        <v>30</v>
      </c>
      <c r="B51" s="65"/>
      <c r="C51" s="34"/>
      <c r="D51" s="33">
        <v>-5399</v>
      </c>
      <c r="E51" s="33"/>
      <c r="F51" s="13"/>
    </row>
    <row r="52" spans="1:6" ht="13" customHeight="1" x14ac:dyDescent="0.2">
      <c r="A52" s="15" t="s">
        <v>16</v>
      </c>
      <c r="B52" s="65"/>
      <c r="C52" s="34"/>
      <c r="D52" s="33"/>
      <c r="E52" s="33">
        <v>-32666</v>
      </c>
      <c r="F52" s="10"/>
    </row>
    <row r="53" spans="1:6" ht="13" customHeight="1" x14ac:dyDescent="0.2">
      <c r="A53" s="15" t="s">
        <v>21</v>
      </c>
      <c r="B53" s="65">
        <f>-702.64-750</f>
        <v>-1452.6399999999999</v>
      </c>
      <c r="C53" s="34"/>
      <c r="D53" s="33"/>
      <c r="E53" s="33"/>
      <c r="F53" s="13"/>
    </row>
    <row r="54" spans="1:6" ht="13" customHeight="1" x14ac:dyDescent="0.2">
      <c r="A54" s="15" t="s">
        <v>5</v>
      </c>
      <c r="B54" s="65">
        <v>-800</v>
      </c>
      <c r="C54" s="34"/>
      <c r="D54" s="33"/>
      <c r="E54" s="33">
        <v>-2550</v>
      </c>
      <c r="F54" s="13"/>
    </row>
    <row r="55" spans="1:6" ht="13" customHeight="1" x14ac:dyDescent="0.2">
      <c r="A55" s="15" t="s">
        <v>13</v>
      </c>
      <c r="B55" s="65"/>
      <c r="C55" s="34"/>
      <c r="D55" s="33"/>
      <c r="E55" s="33"/>
      <c r="F55" s="13"/>
    </row>
    <row r="56" spans="1:6" ht="13" customHeight="1" x14ac:dyDescent="0.2">
      <c r="A56" s="15" t="s">
        <v>36</v>
      </c>
      <c r="B56" s="65"/>
      <c r="C56" s="34"/>
      <c r="D56" s="33"/>
      <c r="E56" s="33">
        <v>-2724</v>
      </c>
      <c r="F56" s="13"/>
    </row>
    <row r="57" spans="1:6" ht="13" customHeight="1" x14ac:dyDescent="0.2">
      <c r="A57" s="15" t="s">
        <v>28</v>
      </c>
      <c r="B57" s="65">
        <v>-101</v>
      </c>
      <c r="C57" s="34"/>
      <c r="D57" s="33">
        <v>-66</v>
      </c>
      <c r="E57" s="33">
        <v>-166</v>
      </c>
      <c r="F57" s="13"/>
    </row>
    <row r="58" spans="1:6" ht="13" customHeight="1" x14ac:dyDescent="0.2">
      <c r="A58" s="20" t="s">
        <v>25</v>
      </c>
      <c r="B58" s="67"/>
      <c r="C58" s="34"/>
      <c r="D58" s="41"/>
      <c r="E58" s="41">
        <v>-700</v>
      </c>
      <c r="F58" s="13"/>
    </row>
    <row r="59" spans="1:6" ht="13" customHeight="1" x14ac:dyDescent="0.2">
      <c r="A59" s="15" t="s">
        <v>37</v>
      </c>
      <c r="B59" s="65"/>
      <c r="C59" s="34"/>
      <c r="D59" s="33"/>
      <c r="E59" s="33">
        <v>-10500</v>
      </c>
      <c r="F59" s="13"/>
    </row>
    <row r="60" spans="1:6" ht="13" customHeight="1" x14ac:dyDescent="0.2">
      <c r="A60" s="15" t="s">
        <v>38</v>
      </c>
      <c r="B60" s="65"/>
      <c r="C60" s="34"/>
      <c r="D60" s="33"/>
      <c r="E60" s="33">
        <v>-1206.58</v>
      </c>
      <c r="F60" s="13"/>
    </row>
    <row r="61" spans="1:6" ht="13" customHeight="1" x14ac:dyDescent="0.2">
      <c r="A61" s="15" t="s">
        <v>27</v>
      </c>
      <c r="B61" s="65">
        <v>-11760</v>
      </c>
      <c r="C61" s="34"/>
      <c r="D61" s="33"/>
      <c r="E61" s="33"/>
      <c r="F61" s="13"/>
    </row>
    <row r="62" spans="1:6" ht="13" customHeight="1" x14ac:dyDescent="0.2">
      <c r="A62" s="15" t="s">
        <v>39</v>
      </c>
      <c r="B62" s="65"/>
      <c r="C62" s="34"/>
      <c r="D62" s="33"/>
      <c r="E62" s="33">
        <v>-505</v>
      </c>
      <c r="F62" s="10"/>
    </row>
    <row r="63" spans="1:6" ht="13" customHeight="1" x14ac:dyDescent="0.2">
      <c r="A63" s="15" t="s">
        <v>72</v>
      </c>
      <c r="B63" s="65"/>
      <c r="C63" s="34"/>
      <c r="D63" s="33">
        <v>-6376</v>
      </c>
      <c r="E63" s="33"/>
      <c r="F63" s="10"/>
    </row>
    <row r="64" spans="1:6" ht="13" customHeight="1" x14ac:dyDescent="0.2">
      <c r="A64" s="15" t="s">
        <v>49</v>
      </c>
      <c r="B64" s="65"/>
      <c r="C64" s="34"/>
      <c r="D64" s="33"/>
      <c r="E64" s="33">
        <v>-2685</v>
      </c>
      <c r="F64" s="13"/>
    </row>
    <row r="65" spans="1:6" ht="13" customHeight="1" x14ac:dyDescent="0.2">
      <c r="A65" s="15" t="s">
        <v>40</v>
      </c>
      <c r="B65" s="65"/>
      <c r="C65" s="34"/>
      <c r="D65" s="33"/>
      <c r="E65" s="33">
        <v>-28561</v>
      </c>
      <c r="F65" s="13"/>
    </row>
    <row r="66" spans="1:6" ht="13" customHeight="1" x14ac:dyDescent="0.2">
      <c r="A66" s="15" t="s">
        <v>41</v>
      </c>
      <c r="B66" s="65"/>
      <c r="C66" s="34"/>
      <c r="D66" s="33"/>
      <c r="E66" s="33">
        <v>-14220</v>
      </c>
      <c r="F66" s="13"/>
    </row>
    <row r="67" spans="1:6" ht="13" customHeight="1" x14ac:dyDescent="0.2">
      <c r="A67" s="15" t="s">
        <v>54</v>
      </c>
      <c r="B67" s="65"/>
      <c r="C67" s="34"/>
      <c r="D67" s="33"/>
      <c r="E67" s="33"/>
      <c r="F67" s="13"/>
    </row>
    <row r="68" spans="1:6" ht="13" customHeight="1" x14ac:dyDescent="0.2">
      <c r="A68" s="15" t="s">
        <v>73</v>
      </c>
      <c r="B68" s="65"/>
      <c r="C68" s="34"/>
      <c r="D68" s="33">
        <v>-1300</v>
      </c>
      <c r="E68" s="33"/>
      <c r="F68" s="13"/>
    </row>
    <row r="69" spans="1:6" ht="13" customHeight="1" thickBot="1" x14ac:dyDescent="0.25">
      <c r="A69" s="16" t="s">
        <v>14</v>
      </c>
      <c r="B69" s="66"/>
      <c r="C69" s="36">
        <v>-3000</v>
      </c>
      <c r="D69" s="35"/>
      <c r="E69" s="35"/>
      <c r="F69" s="53"/>
    </row>
    <row r="70" spans="1:6" ht="13" customHeight="1" thickBot="1" x14ac:dyDescent="0.25">
      <c r="A70" s="18"/>
      <c r="B70" s="18"/>
      <c r="C70" s="40"/>
      <c r="D70" s="39"/>
      <c r="E70" s="39"/>
      <c r="F70" s="2"/>
    </row>
    <row r="71" spans="1:6" ht="13" customHeight="1" thickBot="1" x14ac:dyDescent="0.25">
      <c r="A71" s="17" t="s">
        <v>2</v>
      </c>
      <c r="B71" s="37">
        <f t="shared" ref="B71" si="1">SUM(B28:B70)</f>
        <v>-146530.32</v>
      </c>
      <c r="C71" s="37">
        <f>SUM(C28:C70)</f>
        <v>-5045</v>
      </c>
      <c r="D71" s="37">
        <f>SUM(D28:D70)</f>
        <v>-91548.67</v>
      </c>
      <c r="E71" s="37">
        <f>SUM(E28:E70)</f>
        <v>-248712.06999999998</v>
      </c>
      <c r="F71" s="12"/>
    </row>
    <row r="72" spans="1:6" ht="13" customHeight="1" x14ac:dyDescent="0.15">
      <c r="A72" s="19"/>
      <c r="B72" s="19"/>
      <c r="C72" s="40"/>
      <c r="D72" s="80"/>
      <c r="E72" s="42"/>
    </row>
    <row r="73" spans="1:6" ht="13" customHeight="1" thickBot="1" x14ac:dyDescent="0.25">
      <c r="A73" s="19"/>
      <c r="B73" s="19"/>
      <c r="C73" s="40"/>
      <c r="D73" s="40"/>
      <c r="E73" s="40"/>
      <c r="F73" s="2"/>
    </row>
    <row r="74" spans="1:6" ht="13" customHeight="1" thickBot="1" x14ac:dyDescent="0.25">
      <c r="A74" s="17" t="s">
        <v>18</v>
      </c>
      <c r="B74" s="38">
        <f t="shared" ref="B74" si="2">B25+B71</f>
        <v>-613.02000000001863</v>
      </c>
      <c r="C74" s="38">
        <f>C25+C71</f>
        <v>348572</v>
      </c>
      <c r="D74" s="38">
        <f>D25+D71</f>
        <v>75635.92</v>
      </c>
      <c r="E74" s="38">
        <f>E25+E71</f>
        <v>29718.376666666678</v>
      </c>
      <c r="F74" s="12"/>
    </row>
    <row r="75" spans="1:6" ht="13" customHeight="1" thickBot="1" x14ac:dyDescent="0.25">
      <c r="A75" s="17" t="s">
        <v>74</v>
      </c>
      <c r="B75" s="59">
        <v>-16667</v>
      </c>
      <c r="C75" s="59">
        <v>-16667</v>
      </c>
      <c r="D75" s="54">
        <f>-16667*2</f>
        <v>-33334</v>
      </c>
      <c r="E75" s="43"/>
      <c r="F75" s="43"/>
    </row>
    <row r="76" spans="1:6" ht="13" customHeight="1" thickBot="1" x14ac:dyDescent="0.25">
      <c r="A76" s="17" t="s">
        <v>75</v>
      </c>
      <c r="B76" s="54">
        <f t="shared" ref="B76" si="3">B74+B75</f>
        <v>-17280.020000000019</v>
      </c>
      <c r="C76" s="54">
        <f>C74+C75</f>
        <v>331905</v>
      </c>
      <c r="D76" s="54">
        <f>D74+D75</f>
        <v>42301.919999999998</v>
      </c>
      <c r="E76" s="43"/>
      <c r="F76" s="43"/>
    </row>
    <row r="77" spans="1:6" ht="13" customHeight="1" thickBot="1" x14ac:dyDescent="0.25">
      <c r="A77" s="22" t="s">
        <v>20</v>
      </c>
      <c r="B77" s="45">
        <v>182513</v>
      </c>
      <c r="C77" s="45">
        <v>182513</v>
      </c>
      <c r="D77" s="40">
        <f>D78-D76</f>
        <v>140212.08000000002</v>
      </c>
      <c r="F77" s="42"/>
    </row>
    <row r="78" spans="1:6" ht="13" customHeight="1" thickBot="1" x14ac:dyDescent="0.25">
      <c r="A78" s="22" t="s">
        <v>57</v>
      </c>
      <c r="B78" s="68">
        <f>B77+B76</f>
        <v>165232.97999999998</v>
      </c>
      <c r="C78" s="45">
        <f>C77+C76</f>
        <v>514418</v>
      </c>
      <c r="D78" s="45">
        <v>182514</v>
      </c>
      <c r="E78" s="40"/>
      <c r="F78" s="42"/>
    </row>
    <row r="79" spans="1:6" ht="13" customHeight="1" x14ac:dyDescent="0.2">
      <c r="A79" s="19"/>
      <c r="B79" s="19"/>
      <c r="C79" s="40"/>
      <c r="D79" s="40"/>
      <c r="E79" s="40"/>
      <c r="F79" s="2"/>
    </row>
    <row r="80" spans="1:6" ht="13" customHeight="1" x14ac:dyDescent="0.2">
      <c r="A80" s="21" t="s">
        <v>29</v>
      </c>
      <c r="B80" s="21"/>
      <c r="C80" s="44"/>
      <c r="D80" s="40"/>
      <c r="E80" s="42"/>
    </row>
    <row r="81" spans="1:5" ht="25" customHeight="1" x14ac:dyDescent="0.2">
      <c r="A81" s="71" t="s">
        <v>76</v>
      </c>
      <c r="B81" s="71"/>
      <c r="C81" s="71"/>
      <c r="D81" s="71"/>
      <c r="E81" s="71"/>
    </row>
    <row r="82" spans="1:5" ht="13" customHeight="1" x14ac:dyDescent="0.2">
      <c r="A82" s="19"/>
      <c r="B82" s="19"/>
      <c r="C82" s="40"/>
      <c r="D82" s="40"/>
      <c r="E82" s="42"/>
    </row>
    <row r="83" spans="1:5" ht="13" customHeight="1" thickBot="1" x14ac:dyDescent="0.25">
      <c r="A83" s="19"/>
      <c r="B83" s="19"/>
      <c r="C83" s="40"/>
      <c r="D83" s="40"/>
      <c r="E83" s="42"/>
    </row>
    <row r="84" spans="1:5" ht="13" customHeight="1" thickBot="1" x14ac:dyDescent="0.25">
      <c r="A84" s="72" t="s">
        <v>63</v>
      </c>
      <c r="B84" s="73"/>
      <c r="C84" s="73"/>
      <c r="D84" s="73"/>
      <c r="E84" s="74"/>
    </row>
    <row r="85" spans="1:5" ht="13" customHeight="1" thickBot="1" x14ac:dyDescent="0.25">
      <c r="A85" s="77" t="s">
        <v>64</v>
      </c>
      <c r="B85" s="79"/>
      <c r="C85" s="78"/>
      <c r="D85" s="77" t="s">
        <v>65</v>
      </c>
      <c r="E85" s="78"/>
    </row>
    <row r="86" spans="1:5" ht="13" customHeight="1" x14ac:dyDescent="0.2">
      <c r="A86" s="23" t="s">
        <v>66</v>
      </c>
      <c r="B86" s="69"/>
      <c r="C86" s="46">
        <f>D78</f>
        <v>182514</v>
      </c>
      <c r="D86" s="26" t="s">
        <v>67</v>
      </c>
      <c r="E86" s="46">
        <f>C86</f>
        <v>182514</v>
      </c>
    </row>
    <row r="87" spans="1:5" ht="13" customHeight="1" thickBot="1" x14ac:dyDescent="0.25">
      <c r="A87" s="24" t="s">
        <v>18</v>
      </c>
      <c r="B87" s="70"/>
      <c r="C87" s="47">
        <f>B76</f>
        <v>-17280.020000000019</v>
      </c>
      <c r="D87" s="27" t="s">
        <v>68</v>
      </c>
      <c r="E87" s="47">
        <f>C87</f>
        <v>-17280.020000000019</v>
      </c>
    </row>
    <row r="88" spans="1:5" ht="13" customHeight="1" thickBot="1" x14ac:dyDescent="0.25">
      <c r="A88" s="22" t="s">
        <v>69</v>
      </c>
      <c r="B88" s="68"/>
      <c r="C88" s="45">
        <f>C86+C87</f>
        <v>165233.97999999998</v>
      </c>
      <c r="D88" s="25" t="s">
        <v>69</v>
      </c>
      <c r="E88" s="45">
        <f>E86+E87</f>
        <v>165233.97999999998</v>
      </c>
    </row>
    <row r="90" spans="1:5" ht="13" customHeight="1" x14ac:dyDescent="0.15">
      <c r="C90" s="75"/>
    </row>
    <row r="92" spans="1:5" ht="13" customHeight="1" x14ac:dyDescent="0.2">
      <c r="B92" s="76"/>
    </row>
    <row r="94" spans="1:5" ht="13" customHeight="1" x14ac:dyDescent="0.2">
      <c r="B94" s="76"/>
    </row>
    <row r="95" spans="1:5" ht="13" customHeight="1" x14ac:dyDescent="0.2">
      <c r="B95" s="76"/>
    </row>
  </sheetData>
  <sortState xmlns:xlrd2="http://schemas.microsoft.com/office/spreadsheetml/2017/richdata2" ref="A4:F24">
    <sortCondition descending="1" ref="C4:C24"/>
    <sortCondition ref="A4:A24"/>
  </sortState>
  <mergeCells count="4">
    <mergeCell ref="A81:E81"/>
    <mergeCell ref="A84:E84"/>
    <mergeCell ref="D85:E85"/>
    <mergeCell ref="A85:C85"/>
  </mergeCells>
  <phoneticPr fontId="4" type="noConversion"/>
  <pageMargins left="0.42314960629921261" right="0.42314960629921261" top="1.1400000000000001" bottom="0.75000000000000011" header="0.31" footer="0.31"/>
  <pageSetup paperSize="9" orientation="portrait" r:id="rId1"/>
  <headerFooter>
    <oddHeader xml:space="preserve">&amp;C&amp;"-,Fet"&amp;G
</oddHeader>
    <oddFooter>&amp;L&amp;F
Oppdatert sist: &amp;D &amp;T&amp;CSøgne &amp; Mandal Basketballklubb
www.slamdunk.no | gustav@sorcup.no&amp;R&amp;A
Side &amp;P av &amp;N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view="pageLayout" workbookViewId="0">
      <selection activeCell="C7" sqref="C7"/>
    </sheetView>
  </sheetViews>
  <sheetFormatPr baseColWidth="10" defaultColWidth="11.5" defaultRowHeight="22" customHeight="1" x14ac:dyDescent="0.2"/>
  <cols>
    <col min="1" max="1" width="24.1640625" style="1" bestFit="1" customWidth="1"/>
    <col min="2" max="2" width="12.1640625" style="6" bestFit="1" customWidth="1"/>
    <col min="3" max="5" width="11.5" style="8"/>
    <col min="6" max="6" width="11.5" style="2"/>
    <col min="7" max="16384" width="11.5" style="1"/>
  </cols>
  <sheetData>
    <row r="1" spans="1:3" ht="22" customHeight="1" x14ac:dyDescent="0.2">
      <c r="A1" s="3" t="s">
        <v>82</v>
      </c>
      <c r="B1" s="44">
        <v>100</v>
      </c>
      <c r="C1" s="7"/>
    </row>
    <row r="2" spans="1:3" ht="22" customHeight="1" x14ac:dyDescent="0.2">
      <c r="A2" s="1" t="s">
        <v>83</v>
      </c>
      <c r="B2" s="40">
        <v>200</v>
      </c>
    </row>
    <row r="3" spans="1:3" ht="22" customHeight="1" x14ac:dyDescent="0.2">
      <c r="A3" s="1" t="s">
        <v>84</v>
      </c>
      <c r="B3" s="40">
        <v>400</v>
      </c>
    </row>
    <row r="4" spans="1:3" ht="22" customHeight="1" x14ac:dyDescent="0.2">
      <c r="B4" s="5"/>
    </row>
    <row r="5" spans="1:3" ht="22" customHeight="1" x14ac:dyDescent="0.2">
      <c r="A5" s="1" t="s">
        <v>85</v>
      </c>
      <c r="B5" s="57">
        <v>55</v>
      </c>
    </row>
    <row r="6" spans="1:3" ht="22" customHeight="1" x14ac:dyDescent="0.2">
      <c r="A6" s="1" t="s">
        <v>86</v>
      </c>
      <c r="B6" s="57">
        <v>22</v>
      </c>
    </row>
    <row r="7" spans="1:3" ht="22" customHeight="1" x14ac:dyDescent="0.2">
      <c r="A7" s="56" t="s">
        <v>87</v>
      </c>
      <c r="B7" s="57">
        <v>5</v>
      </c>
    </row>
    <row r="8" spans="1:3" ht="22" customHeight="1" x14ac:dyDescent="0.2">
      <c r="A8" s="56"/>
      <c r="B8" s="57"/>
    </row>
    <row r="9" spans="1:3" ht="22" customHeight="1" x14ac:dyDescent="0.2">
      <c r="A9" s="56"/>
      <c r="B9" s="55"/>
    </row>
  </sheetData>
  <phoneticPr fontId="4" type="noConversion"/>
  <pageMargins left="0.62992125984251968" right="0.62992125984251968" top="1.1417322834645669" bottom="0.74803149606299213" header="0.31496062992125984" footer="0.31496062992125984"/>
  <pageSetup paperSize="9" orientation="portrait" r:id="rId1"/>
  <headerFooter>
    <oddHeader xml:space="preserve">&amp;C&amp;"-,Fet"&amp;G
</oddHeader>
    <oddFooter>&amp;L&amp;F
Oppdatert sist: &amp;D &amp;T&amp;CSøgne &amp; Mandal Basketballklubb
www.slamdunk.no | gustav@sorcup.no&amp;R
&amp;A
Side &amp;P av &amp;N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Økonomi</vt:lpstr>
      <vt:lpstr>Forutsetninger</vt:lpstr>
    </vt:vector>
  </TitlesOfParts>
  <Company>SPSOR-SCCM2012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 Steimler</dc:creator>
  <cp:lastModifiedBy>Microsoft Office User</cp:lastModifiedBy>
  <cp:lastPrinted>2021-03-11T18:50:50Z</cp:lastPrinted>
  <dcterms:created xsi:type="dcterms:W3CDTF">2013-10-18T06:39:37Z</dcterms:created>
  <dcterms:modified xsi:type="dcterms:W3CDTF">2022-03-13T21:00:49Z</dcterms:modified>
</cp:coreProperties>
</file>