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gustavsteimler/Dropbox/Basket/Søgne &amp; Mandal Basketballklubb/2022/Økonomi/"/>
    </mc:Choice>
  </mc:AlternateContent>
  <xr:revisionPtr revIDLastSave="0" documentId="13_ncr:1_{D056BAB1-EEBB-114E-B6F0-C34A5CE5F286}" xr6:coauthVersionLast="47" xr6:coauthVersionMax="47" xr10:uidLastSave="{00000000-0000-0000-0000-000000000000}"/>
  <bookViews>
    <workbookView xWindow="400" yWindow="520" windowWidth="28400" windowHeight="17480" xr2:uid="{00000000-000D-0000-FFFF-FFFF00000000}"/>
  </bookViews>
  <sheets>
    <sheet name="Økonomi" sheetId="1" r:id="rId1"/>
    <sheet name="Forutsetninger" sheetId="3" r:id="rId2"/>
  </sheets>
  <externalReferences>
    <externalReference r:id="rId3"/>
  </externalReferences>
  <definedNames>
    <definedName name="_xlnm._FilterDatabase" localSheetId="0" hidden="1">Økonomi!$A$29:$G$75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0" i="1" l="1"/>
  <c r="D80" i="1"/>
  <c r="E80" i="1"/>
  <c r="F80" i="1"/>
  <c r="B80" i="1"/>
  <c r="G26" i="1"/>
  <c r="B30" i="1" l="1"/>
  <c r="D81" i="1"/>
  <c r="B29" i="1"/>
  <c r="B77" i="1" s="1"/>
  <c r="B4" i="1"/>
  <c r="B26" i="1" s="1"/>
  <c r="C10" i="1"/>
  <c r="C26" i="1" s="1"/>
  <c r="C31" i="1"/>
  <c r="C55" i="1"/>
  <c r="C35" i="1"/>
  <c r="D5" i="1"/>
  <c r="D8" i="1"/>
  <c r="D77" i="1"/>
  <c r="E9" i="1"/>
  <c r="E26" i="1" s="1"/>
  <c r="E29" i="1"/>
  <c r="E77" i="1" s="1"/>
  <c r="F77" i="1"/>
  <c r="F7" i="1"/>
  <c r="F26" i="1" s="1"/>
  <c r="D26" i="1" l="1"/>
  <c r="D82" i="1"/>
  <c r="D83" i="1" s="1"/>
  <c r="C77" i="1"/>
  <c r="C82" i="1" s="1"/>
</calcChain>
</file>

<file path=xl/sharedStrings.xml><?xml version="1.0" encoding="utf-8"?>
<sst xmlns="http://schemas.openxmlformats.org/spreadsheetml/2006/main" count="106" uniqueCount="98">
  <si>
    <t>Utgifter</t>
  </si>
  <si>
    <t>Baller</t>
  </si>
  <si>
    <t>Sum utgifter</t>
  </si>
  <si>
    <t>Grasrotmidler</t>
  </si>
  <si>
    <t>Sponsor</t>
  </si>
  <si>
    <t>Dommerutgifter</t>
  </si>
  <si>
    <t>Årsavgift Frivillighetsregisteret</t>
  </si>
  <si>
    <t>Kretsutgifter v/lag i seriespill</t>
  </si>
  <si>
    <t>Sum inntekter</t>
  </si>
  <si>
    <t>Periode</t>
  </si>
  <si>
    <t>Teambuilding</t>
  </si>
  <si>
    <t>Nettside</t>
  </si>
  <si>
    <t>Markedsføring</t>
  </si>
  <si>
    <t>Drakter / T-skjorter</t>
  </si>
  <si>
    <t>Åpen lisens</t>
  </si>
  <si>
    <t>Bingomidler</t>
  </si>
  <si>
    <t>Cuper</t>
  </si>
  <si>
    <t>Kurs og møter</t>
  </si>
  <si>
    <t>Bevegelse</t>
  </si>
  <si>
    <t>Treningstid Mandalshallen</t>
  </si>
  <si>
    <t>Inngående saldo ved årsstart</t>
  </si>
  <si>
    <t>Diverse</t>
  </si>
  <si>
    <t>Renter</t>
  </si>
  <si>
    <t>Momskompensasjon</t>
  </si>
  <si>
    <t>Klubbtøy</t>
  </si>
  <si>
    <t>Halleie kamper</t>
  </si>
  <si>
    <t>Tingavgift</t>
  </si>
  <si>
    <t>Lisens</t>
  </si>
  <si>
    <t>Gebyr</t>
  </si>
  <si>
    <t>Kommentarer</t>
  </si>
  <si>
    <t>Capser</t>
  </si>
  <si>
    <t>Salg klubbtøy</t>
  </si>
  <si>
    <t>Basketdag</t>
  </si>
  <si>
    <t>Post, småutstyr etc</t>
  </si>
  <si>
    <t>Kommentar</t>
  </si>
  <si>
    <t>LAM-midler</t>
  </si>
  <si>
    <t>FolkehelseUga</t>
  </si>
  <si>
    <t>Idrettsgalla</t>
  </si>
  <si>
    <t>Kontorrekvisita</t>
  </si>
  <si>
    <t>Medisinsk utstyr</t>
  </si>
  <si>
    <t>RS-samling Bergen</t>
  </si>
  <si>
    <t>RS-samling Mandal</t>
  </si>
  <si>
    <t>Gave</t>
  </si>
  <si>
    <t>Refusjon halleie</t>
  </si>
  <si>
    <t>Idrettsgalla - Egenandel</t>
  </si>
  <si>
    <t>Hansa Cup - Egenandel</t>
  </si>
  <si>
    <t>RS-samling Bergen - Egenandel</t>
  </si>
  <si>
    <t>Utstyr</t>
  </si>
  <si>
    <t>Priser</t>
  </si>
  <si>
    <t>Regnskap (1)</t>
  </si>
  <si>
    <t>Kurver</t>
  </si>
  <si>
    <t>Dommerkurs</t>
  </si>
  <si>
    <t>Trenerkurs</t>
  </si>
  <si>
    <t>500 pr pers</t>
  </si>
  <si>
    <t>STAR-kurs</t>
  </si>
  <si>
    <t>RS-samling Bergen - Reisestøtte</t>
  </si>
  <si>
    <t>1000 pr pers</t>
  </si>
  <si>
    <t>Utgående saldo ved årsslutt</t>
  </si>
  <si>
    <t>Underslagsforsikring</t>
  </si>
  <si>
    <t>Oppstart STAR</t>
  </si>
  <si>
    <t>Skuddklokke</t>
  </si>
  <si>
    <t>Sekretariatutstyr</t>
  </si>
  <si>
    <t>Kommunal støtte</t>
  </si>
  <si>
    <t>Smittevern</t>
  </si>
  <si>
    <t>RS</t>
  </si>
  <si>
    <t>Munnbind</t>
  </si>
  <si>
    <t>Utlegg kontingent</t>
  </si>
  <si>
    <t>Uttak fra bevegelse</t>
  </si>
  <si>
    <t>Ny bevegelse</t>
  </si>
  <si>
    <t>Hansa Cup 2019 - Reisestøtte fra NBBF</t>
  </si>
  <si>
    <t>500 pr pers betalt i etterkant</t>
  </si>
  <si>
    <t>Regnskap 19</t>
  </si>
  <si>
    <t>Regnskap 18</t>
  </si>
  <si>
    <t>Trenerhonorar</t>
  </si>
  <si>
    <t>Regnskap 20</t>
  </si>
  <si>
    <t>Medlemskontingent</t>
  </si>
  <si>
    <t>Treningskontingent yngre lag</t>
  </si>
  <si>
    <t>Treningskontingent sr og rs</t>
  </si>
  <si>
    <t>Medlemmer</t>
  </si>
  <si>
    <t>Over 18</t>
  </si>
  <si>
    <t>Foreldre</t>
  </si>
  <si>
    <t>Kontingent trening</t>
  </si>
  <si>
    <t>Kontingent medlem</t>
  </si>
  <si>
    <t>MWBC21</t>
  </si>
  <si>
    <t>Medlemsblad</t>
  </si>
  <si>
    <t>Sponsorat fritidsaktivitet nærmiljøet</t>
  </si>
  <si>
    <t>Inntekter</t>
  </si>
  <si>
    <t>Regnskap 2021</t>
  </si>
  <si>
    <t>iPad, internett</t>
  </si>
  <si>
    <t>Budsjett 2022</t>
  </si>
  <si>
    <t>Budsjett</t>
  </si>
  <si>
    <t>Hansa Cup</t>
  </si>
  <si>
    <t>Vi fikk i 2022 tildelt 60000 i gave fra Sparebanken Sør. Disse er på konto, men regnskapsføres med kr. 60000/3 hvert år. Derfor må dette tas ut av balansen.</t>
  </si>
  <si>
    <t>Oppstart STAR-lag</t>
  </si>
  <si>
    <t>Oppstartt NANO-lag</t>
  </si>
  <si>
    <t>Arrangement miniturnering</t>
  </si>
  <si>
    <t>Samlet med treningskontingent</t>
  </si>
  <si>
    <t>Bidrag humanitær organisasjon utland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</si>
</sst>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kr&quot;\ * #,##0_-;\-&quot;kr&quot;\ * #,##0_-;_-&quot;kr&quot;\ * &quot;-&quot;_-;_-@_-"/>
    <numFmt numFmtId="43" formatCode="_-* #,##0.00_-;\-* #,##0.00_-;_-* &quot;-&quot;??_-;_-@_-"/>
    <numFmt numFmtId="164" formatCode="_ &quot;kr&quot;\ * #,##0.00_ ;_ &quot;kr&quot;\ * \-#,##0.00_ ;_ &quot;kr&quot;\ * &quot;-&quot;??_ ;_ @_ "/>
    <numFmt numFmtId="165" formatCode="_ &quot;kr&quot;\ * #,##0_ ;_ &quot;kr&quot;\ * \-#,##0_ ;_ &quot;kr&quot;\ * &quot;-&quot;??_ ;_ @_ "/>
    <numFmt numFmtId="166" formatCode="_-* #,##0_-;\-* #,##0_-;_-* &quot;-&quot;??_-;_-@_-"/>
    <numFmt numFmtId="167" formatCode="_-* #,##0.00000_-;\-* #,##0.0000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3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5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166" fontId="7" fillId="0" borderId="1" xfId="30" applyNumberFormat="1" applyFont="1" applyFill="1" applyBorder="1" applyAlignment="1">
      <alignment vertical="center"/>
    </xf>
    <xf numFmtId="166" fontId="8" fillId="0" borderId="0" xfId="30" applyNumberFormat="1" applyFont="1" applyFill="1" applyAlignment="1">
      <alignment vertical="center"/>
    </xf>
    <xf numFmtId="166" fontId="3" fillId="0" borderId="0" xfId="30" applyNumberFormat="1" applyFont="1" applyFill="1" applyAlignment="1">
      <alignment vertical="center"/>
    </xf>
    <xf numFmtId="166" fontId="2" fillId="0" borderId="0" xfId="30" applyNumberFormat="1" applyFont="1" applyFill="1" applyAlignment="1">
      <alignment vertical="center"/>
    </xf>
    <xf numFmtId="166" fontId="3" fillId="0" borderId="1" xfId="30" applyNumberFormat="1" applyFont="1" applyFill="1" applyBorder="1" applyAlignment="1">
      <alignment vertical="center"/>
    </xf>
    <xf numFmtId="166" fontId="8" fillId="0" borderId="6" xfId="30" applyNumberFormat="1" applyFont="1" applyFill="1" applyBorder="1" applyAlignment="1">
      <alignment horizontal="center" vertical="center"/>
    </xf>
    <xf numFmtId="166" fontId="3" fillId="0" borderId="6" xfId="30" applyNumberFormat="1" applyFont="1" applyFill="1" applyBorder="1" applyAlignment="1">
      <alignment horizontal="center" vertical="center"/>
    </xf>
    <xf numFmtId="166" fontId="8" fillId="0" borderId="4" xfId="30" applyNumberFormat="1" applyFont="1" applyFill="1" applyBorder="1" applyAlignment="1">
      <alignment horizontal="center" vertical="center"/>
    </xf>
    <xf numFmtId="166" fontId="3" fillId="0" borderId="4" xfId="30" applyNumberFormat="1" applyFont="1" applyFill="1" applyBorder="1" applyAlignment="1">
      <alignment horizontal="center" vertical="center"/>
    </xf>
    <xf numFmtId="166" fontId="8" fillId="0" borderId="5" xfId="30" applyNumberFormat="1" applyFont="1" applyFill="1" applyBorder="1" applyAlignment="1">
      <alignment horizontal="center" vertical="center"/>
    </xf>
    <xf numFmtId="166" fontId="3" fillId="0" borderId="5" xfId="30" applyNumberFormat="1" applyFont="1" applyFill="1" applyBorder="1" applyAlignment="1">
      <alignment horizontal="center" vertical="center"/>
    </xf>
    <xf numFmtId="166" fontId="7" fillId="0" borderId="2" xfId="30" applyNumberFormat="1" applyFont="1" applyFill="1" applyBorder="1" applyAlignment="1">
      <alignment horizontal="center" vertical="center"/>
    </xf>
    <xf numFmtId="166" fontId="2" fillId="0" borderId="2" xfId="30" applyNumberFormat="1" applyFont="1" applyFill="1" applyBorder="1" applyAlignment="1">
      <alignment horizontal="center" vertical="center"/>
    </xf>
    <xf numFmtId="166" fontId="8" fillId="0" borderId="0" xfId="30" applyNumberFormat="1" applyFont="1" applyFill="1" applyAlignment="1">
      <alignment horizontal="center" vertical="center"/>
    </xf>
    <xf numFmtId="166" fontId="3" fillId="0" borderId="0" xfId="30" applyNumberFormat="1" applyFont="1" applyFill="1" applyAlignment="1">
      <alignment horizontal="center" vertical="center"/>
    </xf>
    <xf numFmtId="166" fontId="3" fillId="0" borderId="4" xfId="30" applyNumberFormat="1" applyFont="1" applyBorder="1" applyAlignment="1">
      <alignment horizontal="center" vertical="center"/>
    </xf>
    <xf numFmtId="166" fontId="0" fillId="0" borderId="0" xfId="30" applyNumberFormat="1" applyFont="1" applyAlignment="1">
      <alignment horizontal="center"/>
    </xf>
    <xf numFmtId="166" fontId="3" fillId="0" borderId="0" xfId="30" applyNumberFormat="1" applyFont="1" applyFill="1" applyBorder="1" applyAlignment="1">
      <alignment horizontal="center" vertical="center"/>
    </xf>
    <xf numFmtId="166" fontId="2" fillId="0" borderId="0" xfId="30" applyNumberFormat="1" applyFont="1" applyFill="1" applyBorder="1" applyAlignment="1">
      <alignment horizontal="center" vertical="center"/>
    </xf>
    <xf numFmtId="166" fontId="2" fillId="0" borderId="0" xfId="30" applyNumberFormat="1" applyFont="1" applyFill="1" applyAlignment="1">
      <alignment horizontal="center" vertical="center"/>
    </xf>
    <xf numFmtId="166" fontId="3" fillId="0" borderId="3" xfId="30" applyNumberFormat="1" applyFont="1" applyFill="1" applyBorder="1" applyAlignment="1">
      <alignment horizontal="center" vertical="center"/>
    </xf>
    <xf numFmtId="166" fontId="2" fillId="0" borderId="3" xfId="3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6" fontId="3" fillId="0" borderId="0" xfId="30" applyNumberFormat="1" applyFont="1" applyAlignment="1">
      <alignment horizontal="center" vertical="center"/>
    </xf>
    <xf numFmtId="166" fontId="3" fillId="0" borderId="2" xfId="30" applyNumberFormat="1" applyFont="1" applyFill="1" applyBorder="1" applyAlignment="1">
      <alignment horizontal="center" vertical="center"/>
    </xf>
    <xf numFmtId="166" fontId="8" fillId="0" borderId="9" xfId="30" applyNumberFormat="1" applyFont="1" applyFill="1" applyBorder="1" applyAlignment="1">
      <alignment vertical="center"/>
    </xf>
    <xf numFmtId="166" fontId="8" fillId="0" borderId="10" xfId="30" applyNumberFormat="1" applyFont="1" applyFill="1" applyBorder="1" applyAlignment="1">
      <alignment vertical="center"/>
    </xf>
    <xf numFmtId="166" fontId="8" fillId="0" borderId="11" xfId="30" applyNumberFormat="1" applyFont="1" applyFill="1" applyBorder="1" applyAlignment="1">
      <alignment vertical="center"/>
    </xf>
    <xf numFmtId="166" fontId="3" fillId="0" borderId="10" xfId="30" applyNumberFormat="1" applyFont="1" applyBorder="1" applyAlignment="1">
      <alignment vertical="center"/>
    </xf>
    <xf numFmtId="166" fontId="3" fillId="0" borderId="8" xfId="3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66" fontId="7" fillId="0" borderId="7" xfId="30" applyNumberFormat="1" applyFont="1" applyFill="1" applyBorder="1" applyAlignment="1">
      <alignment vertical="center"/>
    </xf>
    <xf numFmtId="166" fontId="7" fillId="0" borderId="8" xfId="30" applyNumberFormat="1" applyFont="1" applyFill="1" applyBorder="1" applyAlignment="1">
      <alignment vertical="center"/>
    </xf>
    <xf numFmtId="167" fontId="8" fillId="0" borderId="10" xfId="30" applyNumberFormat="1" applyFont="1" applyFill="1" applyBorder="1" applyAlignment="1">
      <alignment vertical="center"/>
    </xf>
    <xf numFmtId="166" fontId="8" fillId="0" borderId="14" xfId="30" applyNumberFormat="1" applyFont="1" applyFill="1" applyBorder="1" applyAlignment="1">
      <alignment vertical="center"/>
    </xf>
    <xf numFmtId="166" fontId="8" fillId="0" borderId="15" xfId="30" applyNumberFormat="1" applyFont="1" applyFill="1" applyBorder="1" applyAlignment="1">
      <alignment horizontal="center" vertical="center"/>
    </xf>
    <xf numFmtId="166" fontId="3" fillId="0" borderId="15" xfId="3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42" fontId="10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66" fontId="3" fillId="0" borderId="16" xfId="0" applyNumberFormat="1" applyFont="1" applyFill="1" applyBorder="1" applyAlignment="1">
      <alignment vertical="center"/>
    </xf>
    <xf numFmtId="166" fontId="3" fillId="0" borderId="17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7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166" fontId="7" fillId="0" borderId="0" xfId="30" applyNumberFormat="1" applyFont="1" applyFill="1" applyBorder="1" applyAlignment="1">
      <alignment vertical="center"/>
    </xf>
    <xf numFmtId="166" fontId="7" fillId="0" borderId="0" xfId="30" applyNumberFormat="1" applyFont="1" applyFill="1" applyBorder="1" applyAlignment="1">
      <alignment horizontal="center" vertical="center"/>
    </xf>
    <xf numFmtId="166" fontId="3" fillId="0" borderId="0" xfId="30" applyNumberFormat="1" applyFont="1" applyFill="1" applyAlignment="1">
      <alignment horizontal="left" vertical="center" wrapText="1"/>
    </xf>
  </cellXfs>
  <cellStyles count="43">
    <cellStyle name="Benyttet hyperkobling" xfId="3" builtinId="9" hidden="1"/>
    <cellStyle name="Benyttet hyperkobling" xfId="5" builtinId="9" hidden="1"/>
    <cellStyle name="Benyttet hyperkobling" xfId="7" builtinId="9" hidden="1"/>
    <cellStyle name="Benyttet hyperkobling" xfId="9" builtinId="9" hidden="1"/>
    <cellStyle name="Benyttet hyperkobling" xfId="11" builtinId="9" hidden="1"/>
    <cellStyle name="Benyttet hyperkobling" xfId="13" builtinId="9" hidden="1"/>
    <cellStyle name="Benyttet hyperkobling" xfId="15" builtinId="9" hidden="1"/>
    <cellStyle name="Benyttet hyperkobling" xfId="17" builtinId="9" hidden="1"/>
    <cellStyle name="Benyttet hyperkobling" xfId="19" builtinId="9" hidden="1"/>
    <cellStyle name="Benyttet hyperkobling" xfId="21" builtinId="9" hidden="1"/>
    <cellStyle name="Benyttet hyperkobling" xfId="23" builtinId="9" hidden="1"/>
    <cellStyle name="Benyttet hyperkobling" xfId="25" builtinId="9" hidden="1"/>
    <cellStyle name="Benyttet hyperkobling" xfId="27" builtinId="9" hidden="1"/>
    <cellStyle name="Benyttet hyperkobling" xfId="29" builtinId="9" hidden="1"/>
    <cellStyle name="Benyttet hyperkobling" xfId="32" builtinId="9" hidden="1"/>
    <cellStyle name="Benyttet hyperkobling" xfId="34" builtinId="9" hidden="1"/>
    <cellStyle name="Benyttet hyperkobling" xfId="36" builtinId="9" hidden="1"/>
    <cellStyle name="Benyttet hyperkobling" xfId="38" builtinId="9" hidden="1"/>
    <cellStyle name="Benyttet hyperkobling" xfId="40" builtinId="9" hidden="1"/>
    <cellStyle name="Benyttet hyperkobling" xfId="42" builtinId="9" hidden="1"/>
    <cellStyle name="Hyperkobling" xfId="2" builtinId="8" hidden="1"/>
    <cellStyle name="Hyperkobling" xfId="4" builtinId="8" hidden="1"/>
    <cellStyle name="Hyperkobling" xfId="6" builtinId="8" hidden="1"/>
    <cellStyle name="Hyperkobling" xfId="8" builtinId="8" hidden="1"/>
    <cellStyle name="Hyperkobling" xfId="10" builtinId="8" hidden="1"/>
    <cellStyle name="Hyperkobling" xfId="12" builtinId="8" hidden="1"/>
    <cellStyle name="Hyperkobling" xfId="14" builtinId="8" hidden="1"/>
    <cellStyle name="Hyperkobling" xfId="16" builtinId="8" hidden="1"/>
    <cellStyle name="Hyperkobling" xfId="18" builtinId="8" hidden="1"/>
    <cellStyle name="Hyperkobling" xfId="20" builtinId="8" hidden="1"/>
    <cellStyle name="Hyperkobling" xfId="22" builtinId="8" hidden="1"/>
    <cellStyle name="Hyperkobling" xfId="24" builtinId="8" hidden="1"/>
    <cellStyle name="Hyperkobling" xfId="26" builtinId="8" hidden="1"/>
    <cellStyle name="Hyperkobling" xfId="28" builtinId="8" hidden="1"/>
    <cellStyle name="Hyperkobling" xfId="31" builtinId="8" hidden="1"/>
    <cellStyle name="Hyperkobling" xfId="33" builtinId="8" hidden="1"/>
    <cellStyle name="Hyperkobling" xfId="35" builtinId="8" hidden="1"/>
    <cellStyle name="Hyperkobling" xfId="37" builtinId="8" hidden="1"/>
    <cellStyle name="Hyperkobling" xfId="39" builtinId="8" hidden="1"/>
    <cellStyle name="Hyperkobling" xfId="41" builtinId="8" hidden="1"/>
    <cellStyle name="Komma" xfId="30" builtinId="3"/>
    <cellStyle name="Normal" xfId="0" builtinId="0"/>
    <cellStyle name="Normal 2" xfId="1" xr:uid="{00000000-0005-0000-0000-00002A000000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9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medium">
          <color auto="1"/>
        </bottom>
        <vertical/>
        <horizontal/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9"/>
        <color theme="0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sjett%20MWBC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psummering"/>
      <sheetName val="Forutsetninger"/>
    </sheetNames>
    <sheetDataSet>
      <sheetData sheetId="0">
        <row r="14">
          <cell r="B14">
            <v>238850</v>
          </cell>
        </row>
        <row r="41">
          <cell r="B41">
            <v>-236970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6A81B16-8A78-FB47-BD06-2DC6CDF038CB}" name="Tabell2" displayName="Tabell2" ref="A3:G24" totalsRowShown="0" headerRowDxfId="17" tableBorderDxfId="16">
  <autoFilter ref="A3:G24" xr:uid="{86A81B16-8A78-FB47-BD06-2DC6CDF038CB}"/>
  <tableColumns count="7">
    <tableColumn id="1" xr3:uid="{7CA44F41-60DA-4043-B19E-B3D1FF953957}" name="Inntekter" dataDxfId="15" dataCellStyle="Komma"/>
    <tableColumn id="2" xr3:uid="{C442365E-A2D8-0B4B-88F1-21063E142893}" name="Budsjett 2022" dataDxfId="14" dataCellStyle="Komma"/>
    <tableColumn id="3" xr3:uid="{BC77574F-CF1C-3A45-A0EA-5BB5AF7084FE}" name="Regnskap 2021" dataDxfId="13" dataCellStyle="Komma"/>
    <tableColumn id="4" xr3:uid="{1A980AF5-C6CF-2046-874D-8122C43F2465}" name="Regnskap 20" dataDxfId="12" dataCellStyle="Komma"/>
    <tableColumn id="5" xr3:uid="{C31045FE-3B7A-8A43-9506-824E51B35471}" name="Regnskap 19" dataDxfId="11" dataCellStyle="Komma"/>
    <tableColumn id="6" xr3:uid="{227094B3-C320-5640-8F2D-BD8278307BC2}" name="Regnskap 18" dataDxfId="10" dataCellStyle="Komma"/>
    <tableColumn id="7" xr3:uid="{635D8403-A192-584B-AB66-5DB7D5AAAC40}" name="Kommentar" dataDxfId="9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293F3E1-2472-9B42-99F1-DC8274C3234A}" name="Tabell3" displayName="Tabell3" ref="A28:G75" totalsRowShown="0" headerRowDxfId="8" tableBorderDxfId="7">
  <autoFilter ref="A28:G75" xr:uid="{6293F3E1-2472-9B42-99F1-DC8274C3234A}"/>
  <sortState xmlns:xlrd2="http://schemas.microsoft.com/office/spreadsheetml/2017/richdata2" ref="A29:G75">
    <sortCondition ref="B29:B75"/>
  </sortState>
  <tableColumns count="7">
    <tableColumn id="1" xr3:uid="{147BACD0-E6EE-0148-9208-56838A9A24E9}" name="Utgifter" dataDxfId="6" dataCellStyle="Komma"/>
    <tableColumn id="2" xr3:uid="{BD41B987-41BA-5E4B-9FCD-AC4AB52661EE}" name="Budsjett 2022" dataDxfId="5" dataCellStyle="Komma"/>
    <tableColumn id="3" xr3:uid="{1739370A-5D77-154F-A947-EFB0430E573E}" name="Regnskap 2021" dataDxfId="4" dataCellStyle="Komma"/>
    <tableColumn id="4" xr3:uid="{C5091F16-74D3-AD4F-8E44-BFAC16050700}" name="Regnskap 20" dataDxfId="3" dataCellStyle="Komma"/>
    <tableColumn id="5" xr3:uid="{A38B2C74-564C-B849-8E18-69EF85E3135A}" name="Regnskap 19" dataDxfId="2" dataCellStyle="Komma"/>
    <tableColumn id="6" xr3:uid="{33F11040-0313-3444-8A41-258EAD4544EF}" name="Regnskap 18" dataDxfId="1" dataCellStyle="Komma"/>
    <tableColumn id="7" xr3:uid="{C82824B8-CE44-0A47-ABB9-89FCDB12513C}" name="Kommentar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8"/>
  <sheetViews>
    <sheetView tabSelected="1" view="pageLayout" topLeftCell="A45" zoomScale="150" zoomScaleNormal="100" zoomScaleSheetLayoutView="120" zoomScalePageLayoutView="150" workbookViewId="0">
      <selection activeCell="C83" sqref="C83"/>
    </sheetView>
  </sheetViews>
  <sheetFormatPr baseColWidth="10" defaultColWidth="10.33203125" defaultRowHeight="13" customHeight="1" x14ac:dyDescent="0.2"/>
  <cols>
    <col min="1" max="1" width="26.5" style="1" bestFit="1" customWidth="1"/>
    <col min="2" max="2" width="12.6640625" style="1" customWidth="1"/>
    <col min="3" max="3" width="13.33203125" style="1" bestFit="1" customWidth="1"/>
    <col min="4" max="4" width="14.1640625" style="4" bestFit="1" customWidth="1"/>
    <col min="5" max="6" width="15.1640625" style="7" bestFit="1" customWidth="1"/>
    <col min="7" max="7" width="20.33203125" style="1" bestFit="1" customWidth="1"/>
    <col min="8" max="16384" width="10.33203125" style="1"/>
  </cols>
  <sheetData>
    <row r="1" spans="1:7" ht="13" customHeight="1" thickBot="1" x14ac:dyDescent="0.25">
      <c r="A1" s="40" t="s">
        <v>90</v>
      </c>
      <c r="B1" s="41"/>
      <c r="C1" s="41"/>
      <c r="D1" s="42" t="s">
        <v>9</v>
      </c>
      <c r="E1" s="43">
        <v>2022</v>
      </c>
      <c r="G1" s="2"/>
    </row>
    <row r="2" spans="1:7" ht="13" customHeight="1" x14ac:dyDescent="0.2">
      <c r="G2" s="2"/>
    </row>
    <row r="3" spans="1:7" s="53" customFormat="1" ht="13" customHeight="1" thickBot="1" x14ac:dyDescent="0.25">
      <c r="A3" s="50" t="s">
        <v>86</v>
      </c>
      <c r="B3" s="50" t="s">
        <v>89</v>
      </c>
      <c r="C3" s="50" t="s">
        <v>87</v>
      </c>
      <c r="D3" s="51" t="s">
        <v>74</v>
      </c>
      <c r="E3" s="52" t="s">
        <v>71</v>
      </c>
      <c r="F3" s="52" t="s">
        <v>72</v>
      </c>
      <c r="G3" s="60" t="s">
        <v>34</v>
      </c>
    </row>
    <row r="4" spans="1:7" ht="13" customHeight="1" x14ac:dyDescent="0.2">
      <c r="A4" s="35" t="s">
        <v>83</v>
      </c>
      <c r="B4" s="35">
        <f>[1]Oppsummering!$B$14</f>
        <v>238850</v>
      </c>
      <c r="C4" s="35">
        <v>0</v>
      </c>
      <c r="D4" s="14">
        <v>27020</v>
      </c>
      <c r="E4" s="14">
        <v>105659</v>
      </c>
      <c r="F4" s="15"/>
      <c r="G4" s="54"/>
    </row>
    <row r="5" spans="1:7" ht="13" customHeight="1" x14ac:dyDescent="0.2">
      <c r="A5" s="36" t="s">
        <v>15</v>
      </c>
      <c r="B5" s="36">
        <v>30000</v>
      </c>
      <c r="C5" s="36">
        <v>22784</v>
      </c>
      <c r="D5" s="16">
        <f>3994+6281+6163+1777</f>
        <v>18215</v>
      </c>
      <c r="E5" s="16">
        <v>17662</v>
      </c>
      <c r="F5" s="17">
        <v>18540</v>
      </c>
      <c r="G5" s="55"/>
    </row>
    <row r="6" spans="1:7" ht="13" customHeight="1" x14ac:dyDescent="0.2">
      <c r="A6" s="36" t="s">
        <v>35</v>
      </c>
      <c r="B6" s="36">
        <v>30000</v>
      </c>
      <c r="C6" s="36">
        <v>27137</v>
      </c>
      <c r="D6" s="16">
        <v>12668</v>
      </c>
      <c r="E6" s="16">
        <v>11843</v>
      </c>
      <c r="F6" s="17">
        <v>13733</v>
      </c>
      <c r="G6" s="56"/>
    </row>
    <row r="7" spans="1:7" ht="13" customHeight="1" x14ac:dyDescent="0.2">
      <c r="A7" s="36" t="s">
        <v>4</v>
      </c>
      <c r="B7" s="36">
        <v>20000</v>
      </c>
      <c r="C7" s="36">
        <v>8000</v>
      </c>
      <c r="D7" s="16">
        <v>8000</v>
      </c>
      <c r="E7" s="16">
        <v>60000</v>
      </c>
      <c r="F7" s="17">
        <f>36500-17000</f>
        <v>19500</v>
      </c>
      <c r="G7" s="56"/>
    </row>
    <row r="8" spans="1:7" ht="13" customHeight="1" x14ac:dyDescent="0.2">
      <c r="A8" s="36" t="s">
        <v>3</v>
      </c>
      <c r="B8" s="36">
        <v>17000</v>
      </c>
      <c r="C8" s="36">
        <v>17589.68</v>
      </c>
      <c r="D8" s="16">
        <f>4605.49+9340.65+3202.21</f>
        <v>17148.349999999999</v>
      </c>
      <c r="E8" s="16">
        <v>13436.5</v>
      </c>
      <c r="F8" s="17">
        <v>15588.09</v>
      </c>
      <c r="G8" s="56"/>
    </row>
    <row r="9" spans="1:7" ht="13" customHeight="1" x14ac:dyDescent="0.2">
      <c r="A9" s="36" t="s">
        <v>42</v>
      </c>
      <c r="B9" s="36">
        <v>20000</v>
      </c>
      <c r="C9" s="36">
        <v>16667</v>
      </c>
      <c r="D9" s="16">
        <v>16667</v>
      </c>
      <c r="E9" s="16">
        <f>10000+(50000*(1/3))</f>
        <v>26666.666666666664</v>
      </c>
      <c r="F9" s="17">
        <v>17000</v>
      </c>
      <c r="G9" s="56"/>
    </row>
    <row r="10" spans="1:7" ht="13" customHeight="1" x14ac:dyDescent="0.2">
      <c r="A10" s="36" t="s">
        <v>81</v>
      </c>
      <c r="B10" s="36">
        <v>30000</v>
      </c>
      <c r="C10" s="36">
        <f>24400-400</f>
        <v>24000</v>
      </c>
      <c r="D10" s="16">
        <v>13363.37</v>
      </c>
      <c r="E10" s="16">
        <v>7662.4</v>
      </c>
      <c r="F10" s="17"/>
      <c r="G10" s="56"/>
    </row>
    <row r="11" spans="1:7" ht="13" customHeight="1" x14ac:dyDescent="0.2">
      <c r="A11" s="36" t="s">
        <v>23</v>
      </c>
      <c r="B11" s="36">
        <v>15000</v>
      </c>
      <c r="C11" s="36">
        <v>9952</v>
      </c>
      <c r="D11" s="17">
        <v>16007</v>
      </c>
      <c r="E11" s="16">
        <v>11304</v>
      </c>
      <c r="F11" s="17">
        <v>17407</v>
      </c>
      <c r="G11" s="56"/>
    </row>
    <row r="12" spans="1:7" ht="13" customHeight="1" x14ac:dyDescent="0.2">
      <c r="A12" s="36" t="s">
        <v>31</v>
      </c>
      <c r="B12" s="36"/>
      <c r="C12" s="36">
        <v>4775</v>
      </c>
      <c r="D12" s="16">
        <v>12228.6</v>
      </c>
      <c r="E12" s="16"/>
      <c r="F12" s="17"/>
      <c r="G12" s="56"/>
    </row>
    <row r="13" spans="1:7" ht="13" customHeight="1" x14ac:dyDescent="0.2">
      <c r="A13" s="36" t="s">
        <v>82</v>
      </c>
      <c r="B13" s="36"/>
      <c r="C13" s="36"/>
      <c r="D13" s="17"/>
      <c r="E13" s="16"/>
      <c r="F13" s="17"/>
      <c r="G13" s="56" t="s">
        <v>96</v>
      </c>
    </row>
    <row r="14" spans="1:7" ht="13" customHeight="1" x14ac:dyDescent="0.2">
      <c r="A14" s="36" t="s">
        <v>45</v>
      </c>
      <c r="B14" s="36">
        <v>5000</v>
      </c>
      <c r="C14" s="36"/>
      <c r="D14" s="16"/>
      <c r="E14" s="16">
        <v>4000</v>
      </c>
      <c r="F14" s="17"/>
      <c r="G14" s="56" t="s">
        <v>53</v>
      </c>
    </row>
    <row r="15" spans="1:7" ht="13" customHeight="1" x14ac:dyDescent="0.2">
      <c r="A15" s="36" t="s">
        <v>69</v>
      </c>
      <c r="B15" s="36">
        <v>500</v>
      </c>
      <c r="C15" s="36"/>
      <c r="D15" s="16">
        <v>5000</v>
      </c>
      <c r="E15" s="16"/>
      <c r="F15" s="17"/>
      <c r="G15" s="56" t="s">
        <v>70</v>
      </c>
    </row>
    <row r="16" spans="1:7" ht="13" customHeight="1" x14ac:dyDescent="0.2">
      <c r="A16" s="36" t="s">
        <v>44</v>
      </c>
      <c r="B16" s="36"/>
      <c r="C16" s="36"/>
      <c r="D16" s="16"/>
      <c r="E16" s="16">
        <v>3000</v>
      </c>
      <c r="F16" s="17"/>
      <c r="G16" s="56"/>
    </row>
    <row r="17" spans="1:7" ht="13" customHeight="1" x14ac:dyDescent="0.2">
      <c r="A17" s="36" t="s">
        <v>62</v>
      </c>
      <c r="B17" s="36">
        <v>50000</v>
      </c>
      <c r="C17" s="36">
        <v>15000</v>
      </c>
      <c r="D17" s="16">
        <v>20000</v>
      </c>
      <c r="E17" s="16"/>
      <c r="F17" s="17"/>
      <c r="G17" s="56"/>
    </row>
    <row r="18" spans="1:7" ht="13" customHeight="1" x14ac:dyDescent="0.2">
      <c r="A18" s="36" t="s">
        <v>50</v>
      </c>
      <c r="B18" s="36"/>
      <c r="C18" s="36"/>
      <c r="D18" s="16">
        <v>841.5</v>
      </c>
      <c r="E18" s="16"/>
      <c r="F18" s="17"/>
      <c r="G18" s="56"/>
    </row>
    <row r="19" spans="1:7" ht="13" customHeight="1" x14ac:dyDescent="0.2">
      <c r="A19" s="36" t="s">
        <v>59</v>
      </c>
      <c r="B19" s="36"/>
      <c r="C19" s="36"/>
      <c r="D19" s="16"/>
      <c r="E19" s="16"/>
      <c r="F19" s="17"/>
      <c r="G19" s="56"/>
    </row>
    <row r="20" spans="1:7" ht="13" customHeight="1" x14ac:dyDescent="0.2">
      <c r="A20" s="36" t="s">
        <v>48</v>
      </c>
      <c r="B20" s="36"/>
      <c r="C20" s="36"/>
      <c r="D20" s="16"/>
      <c r="E20" s="16">
        <v>10000</v>
      </c>
      <c r="F20" s="17"/>
      <c r="G20" s="56"/>
    </row>
    <row r="21" spans="1:7" ht="13" customHeight="1" x14ac:dyDescent="0.2">
      <c r="A21" s="36" t="s">
        <v>43</v>
      </c>
      <c r="B21" s="36"/>
      <c r="C21" s="36"/>
      <c r="D21" s="16"/>
      <c r="E21" s="16">
        <v>3150</v>
      </c>
      <c r="F21" s="17"/>
      <c r="G21" s="56"/>
    </row>
    <row r="22" spans="1:7" ht="13" customHeight="1" x14ac:dyDescent="0.2">
      <c r="A22" s="36" t="s">
        <v>22</v>
      </c>
      <c r="B22" s="36"/>
      <c r="C22" s="36">
        <v>12.62</v>
      </c>
      <c r="D22" s="16">
        <v>25.77</v>
      </c>
      <c r="E22" s="16">
        <v>46.88</v>
      </c>
      <c r="F22" s="17">
        <v>26.67</v>
      </c>
      <c r="G22" s="56"/>
    </row>
    <row r="23" spans="1:7" ht="13" customHeight="1" x14ac:dyDescent="0.2">
      <c r="A23" s="36" t="s">
        <v>46</v>
      </c>
      <c r="B23" s="36"/>
      <c r="C23" s="36"/>
      <c r="D23" s="16"/>
      <c r="E23" s="16">
        <v>4000</v>
      </c>
      <c r="F23" s="17">
        <v>18000</v>
      </c>
      <c r="G23" s="56" t="s">
        <v>53</v>
      </c>
    </row>
    <row r="24" spans="1:7" ht="13" customHeight="1" thickBot="1" x14ac:dyDescent="0.25">
      <c r="A24" s="37" t="s">
        <v>55</v>
      </c>
      <c r="B24" s="37"/>
      <c r="C24" s="37"/>
      <c r="D24" s="18"/>
      <c r="E24" s="18"/>
      <c r="F24" s="19"/>
      <c r="G24" s="57" t="s">
        <v>56</v>
      </c>
    </row>
    <row r="25" spans="1:7" ht="13" customHeight="1" x14ac:dyDescent="0.2">
      <c r="A25" s="61"/>
      <c r="B25" s="62"/>
      <c r="C25" s="62"/>
      <c r="D25" s="62"/>
      <c r="E25" s="62"/>
      <c r="F25" s="27"/>
      <c r="G25" s="2"/>
    </row>
    <row r="26" spans="1:7" ht="13" customHeight="1" x14ac:dyDescent="0.2">
      <c r="A26" s="61" t="s">
        <v>8</v>
      </c>
      <c r="B26" s="62">
        <f t="shared" ref="B26:G26" si="0">SUM(B2:B24)</f>
        <v>456350</v>
      </c>
      <c r="C26" s="62">
        <f t="shared" si="0"/>
        <v>145917.29999999999</v>
      </c>
      <c r="D26" s="62">
        <f t="shared" si="0"/>
        <v>167184.59</v>
      </c>
      <c r="E26" s="62">
        <f t="shared" si="0"/>
        <v>278430.44666666666</v>
      </c>
      <c r="F26" s="62">
        <f t="shared" si="0"/>
        <v>119794.76</v>
      </c>
      <c r="G26" s="62">
        <f t="shared" si="0"/>
        <v>0</v>
      </c>
    </row>
    <row r="27" spans="1:7" ht="13" customHeight="1" x14ac:dyDescent="0.2">
      <c r="A27" s="10"/>
      <c r="B27" s="10"/>
      <c r="C27" s="10"/>
      <c r="D27" s="22"/>
      <c r="E27" s="22"/>
      <c r="F27" s="23"/>
      <c r="G27" s="2"/>
    </row>
    <row r="28" spans="1:7" s="53" customFormat="1" ht="13" customHeight="1" x14ac:dyDescent="0.2">
      <c r="A28" s="50" t="s">
        <v>0</v>
      </c>
      <c r="B28" s="50" t="s">
        <v>89</v>
      </c>
      <c r="C28" s="50" t="s">
        <v>87</v>
      </c>
      <c r="D28" s="51" t="s">
        <v>74</v>
      </c>
      <c r="E28" s="52" t="s">
        <v>71</v>
      </c>
      <c r="F28" s="52" t="s">
        <v>72</v>
      </c>
      <c r="G28" s="60" t="s">
        <v>34</v>
      </c>
    </row>
    <row r="29" spans="1:7" ht="13" customHeight="1" x14ac:dyDescent="0.2">
      <c r="A29" s="36" t="s">
        <v>83</v>
      </c>
      <c r="B29" s="36">
        <f>[1]Oppsummering!$B$41</f>
        <v>-236970</v>
      </c>
      <c r="C29" s="36"/>
      <c r="D29" s="16">
        <v>-624.74</v>
      </c>
      <c r="E29" s="16">
        <f>-99646-60</f>
        <v>-99706</v>
      </c>
      <c r="F29" s="17"/>
      <c r="G29" s="56"/>
    </row>
    <row r="30" spans="1:7" ht="13" customHeight="1" x14ac:dyDescent="0.2">
      <c r="A30" s="36" t="s">
        <v>13</v>
      </c>
      <c r="B30" s="36">
        <f>-27000-(750*24)</f>
        <v>-45000</v>
      </c>
      <c r="C30" s="36"/>
      <c r="D30" s="16"/>
      <c r="E30" s="16"/>
      <c r="F30" s="17">
        <v>-53044</v>
      </c>
      <c r="G30" s="58"/>
    </row>
    <row r="31" spans="1:7" ht="13" customHeight="1" x14ac:dyDescent="0.2">
      <c r="A31" s="36" t="s">
        <v>73</v>
      </c>
      <c r="B31" s="36">
        <v>-16000</v>
      </c>
      <c r="C31" s="36">
        <f>-12000</f>
        <v>-12000</v>
      </c>
      <c r="D31" s="16">
        <v>-4000</v>
      </c>
      <c r="E31" s="16">
        <v>-4000</v>
      </c>
      <c r="F31" s="17">
        <v>-4000</v>
      </c>
      <c r="G31" s="58"/>
    </row>
    <row r="32" spans="1:7" ht="13" customHeight="1" x14ac:dyDescent="0.2">
      <c r="A32" s="36" t="s">
        <v>91</v>
      </c>
      <c r="B32" s="36">
        <v>-10000</v>
      </c>
      <c r="C32" s="36"/>
      <c r="D32" s="16"/>
      <c r="E32" s="16"/>
      <c r="F32" s="17"/>
      <c r="G32" s="58"/>
    </row>
    <row r="33" spans="1:7" ht="13" customHeight="1" x14ac:dyDescent="0.2">
      <c r="A33" s="36" t="s">
        <v>40</v>
      </c>
      <c r="B33" s="36">
        <v>-10000</v>
      </c>
      <c r="C33" s="36"/>
      <c r="D33" s="16"/>
      <c r="E33" s="16">
        <v>-28561</v>
      </c>
      <c r="F33" s="17">
        <v>-8000</v>
      </c>
      <c r="G33" s="58"/>
    </row>
    <row r="34" spans="1:7" ht="13" customHeight="1" x14ac:dyDescent="0.2">
      <c r="A34" s="36" t="s">
        <v>1</v>
      </c>
      <c r="B34" s="36">
        <v>-10000</v>
      </c>
      <c r="C34" s="36">
        <v>-21927.5</v>
      </c>
      <c r="D34" s="16">
        <v>-13300</v>
      </c>
      <c r="E34" s="16">
        <v>-11073.8</v>
      </c>
      <c r="F34" s="17"/>
      <c r="G34" s="58"/>
    </row>
    <row r="35" spans="1:7" ht="13" customHeight="1" x14ac:dyDescent="0.2">
      <c r="A35" s="36" t="s">
        <v>12</v>
      </c>
      <c r="B35" s="36">
        <v>-10000</v>
      </c>
      <c r="C35" s="36">
        <f>-38750</f>
        <v>-38750</v>
      </c>
      <c r="D35" s="16">
        <v>-7949.45</v>
      </c>
      <c r="E35" s="16">
        <v>-12467.1</v>
      </c>
      <c r="F35" s="17">
        <v>-500</v>
      </c>
      <c r="G35" s="58"/>
    </row>
    <row r="36" spans="1:7" ht="13" customHeight="1" x14ac:dyDescent="0.2">
      <c r="A36" s="36" t="s">
        <v>97</v>
      </c>
      <c r="B36" s="36">
        <v>-10000</v>
      </c>
      <c r="C36" s="36"/>
      <c r="D36" s="16"/>
      <c r="E36" s="16"/>
      <c r="F36" s="17"/>
      <c r="G36" s="58"/>
    </row>
    <row r="37" spans="1:7" ht="13" customHeight="1" x14ac:dyDescent="0.2">
      <c r="A37" s="36" t="s">
        <v>85</v>
      </c>
      <c r="B37" s="36">
        <v>-10000</v>
      </c>
      <c r="C37" s="36">
        <v>-10000</v>
      </c>
      <c r="D37" s="16"/>
      <c r="E37" s="16"/>
      <c r="F37" s="17"/>
      <c r="G37" s="58"/>
    </row>
    <row r="38" spans="1:7" ht="13" customHeight="1" x14ac:dyDescent="0.2">
      <c r="A38" s="36" t="s">
        <v>19</v>
      </c>
      <c r="B38" s="36">
        <v>-10000</v>
      </c>
      <c r="C38" s="36"/>
      <c r="D38" s="16">
        <v>-7650</v>
      </c>
      <c r="E38" s="16">
        <v>-9900</v>
      </c>
      <c r="F38" s="17">
        <v>-9900</v>
      </c>
      <c r="G38" s="58"/>
    </row>
    <row r="39" spans="1:7" ht="13" customHeight="1" x14ac:dyDescent="0.2">
      <c r="A39" s="36" t="s">
        <v>32</v>
      </c>
      <c r="B39" s="36">
        <v>-10000</v>
      </c>
      <c r="C39" s="36">
        <v>-600</v>
      </c>
      <c r="D39" s="16"/>
      <c r="E39" s="16"/>
      <c r="F39" s="17">
        <v>-14500</v>
      </c>
      <c r="G39" s="58"/>
    </row>
    <row r="40" spans="1:7" ht="13" customHeight="1" x14ac:dyDescent="0.2">
      <c r="A40" s="36" t="s">
        <v>27</v>
      </c>
      <c r="B40" s="36">
        <v>-10000</v>
      </c>
      <c r="C40" s="36">
        <v>-11760</v>
      </c>
      <c r="D40" s="16"/>
      <c r="E40" s="16"/>
      <c r="F40" s="17">
        <v>-1300</v>
      </c>
      <c r="G40" s="58"/>
    </row>
    <row r="41" spans="1:7" ht="13" customHeight="1" x14ac:dyDescent="0.2">
      <c r="A41" s="36" t="s">
        <v>95</v>
      </c>
      <c r="B41" s="36">
        <v>-10000</v>
      </c>
      <c r="C41" s="36"/>
      <c r="D41" s="16"/>
      <c r="E41" s="16"/>
      <c r="F41" s="17"/>
      <c r="G41" s="58"/>
    </row>
    <row r="42" spans="1:7" ht="13" customHeight="1" x14ac:dyDescent="0.2">
      <c r="A42" s="36" t="s">
        <v>10</v>
      </c>
      <c r="B42" s="36">
        <v>-5000</v>
      </c>
      <c r="C42" s="36">
        <v>-1975</v>
      </c>
      <c r="D42" s="16">
        <v>-6955</v>
      </c>
      <c r="E42" s="16"/>
      <c r="F42" s="17">
        <v>-1234.5</v>
      </c>
      <c r="G42" s="58"/>
    </row>
    <row r="43" spans="1:7" ht="13" customHeight="1" x14ac:dyDescent="0.2">
      <c r="A43" s="36" t="s">
        <v>93</v>
      </c>
      <c r="B43" s="36">
        <v>-5000</v>
      </c>
      <c r="C43" s="36"/>
      <c r="D43" s="16"/>
      <c r="E43" s="16"/>
      <c r="F43" s="17"/>
      <c r="G43" s="58"/>
    </row>
    <row r="44" spans="1:7" ht="13" customHeight="1" x14ac:dyDescent="0.2">
      <c r="A44" s="36" t="s">
        <v>94</v>
      </c>
      <c r="B44" s="36">
        <v>-5000</v>
      </c>
      <c r="C44" s="36"/>
      <c r="D44" s="16"/>
      <c r="E44" s="16"/>
      <c r="F44" s="17"/>
      <c r="G44" s="58"/>
    </row>
    <row r="45" spans="1:7" ht="13" customHeight="1" x14ac:dyDescent="0.2">
      <c r="A45" s="36" t="s">
        <v>58</v>
      </c>
      <c r="B45" s="36">
        <v>-5000</v>
      </c>
      <c r="C45" s="36"/>
      <c r="D45" s="16"/>
      <c r="E45" s="16"/>
      <c r="F45" s="17"/>
      <c r="G45" s="56"/>
    </row>
    <row r="46" spans="1:7" ht="13" customHeight="1" x14ac:dyDescent="0.2">
      <c r="A46" s="36" t="s">
        <v>7</v>
      </c>
      <c r="B46" s="36">
        <v>-3000</v>
      </c>
      <c r="C46" s="36">
        <v>-3000</v>
      </c>
      <c r="D46" s="16">
        <v>-3000</v>
      </c>
      <c r="E46" s="16"/>
      <c r="F46" s="17">
        <v>-13000</v>
      </c>
      <c r="G46" s="58"/>
    </row>
    <row r="47" spans="1:7" ht="13" customHeight="1" x14ac:dyDescent="0.2">
      <c r="A47" s="36" t="s">
        <v>84</v>
      </c>
      <c r="B47" s="36">
        <v>-3000</v>
      </c>
      <c r="C47" s="36"/>
      <c r="D47" s="16"/>
      <c r="E47" s="16"/>
      <c r="F47" s="17"/>
      <c r="G47" s="58"/>
    </row>
    <row r="48" spans="1:7" ht="13" customHeight="1" x14ac:dyDescent="0.2">
      <c r="A48" s="36" t="s">
        <v>11</v>
      </c>
      <c r="B48" s="36">
        <v>-3000</v>
      </c>
      <c r="C48" s="36">
        <v>-2555.1799999999998</v>
      </c>
      <c r="D48" s="16">
        <v>-837</v>
      </c>
      <c r="E48" s="16">
        <v>-1485.31</v>
      </c>
      <c r="F48" s="17">
        <v>-717</v>
      </c>
      <c r="G48" s="58"/>
    </row>
    <row r="49" spans="1:7" ht="13" customHeight="1" x14ac:dyDescent="0.2">
      <c r="A49" s="36" t="s">
        <v>16</v>
      </c>
      <c r="B49" s="36">
        <v>-3000</v>
      </c>
      <c r="C49" s="36"/>
      <c r="D49" s="16"/>
      <c r="E49" s="16">
        <v>-32666</v>
      </c>
      <c r="F49" s="17">
        <v>-25793</v>
      </c>
      <c r="G49" s="56"/>
    </row>
    <row r="50" spans="1:7" ht="13" customHeight="1" x14ac:dyDescent="0.2">
      <c r="A50" s="36" t="s">
        <v>5</v>
      </c>
      <c r="B50" s="36">
        <v>-3000</v>
      </c>
      <c r="C50" s="36">
        <v>-800</v>
      </c>
      <c r="D50" s="16"/>
      <c r="E50" s="16">
        <v>-2550</v>
      </c>
      <c r="F50" s="17">
        <v>-4900</v>
      </c>
      <c r="G50" s="58"/>
    </row>
    <row r="51" spans="1:7" ht="13" customHeight="1" x14ac:dyDescent="0.2">
      <c r="A51" s="36" t="s">
        <v>51</v>
      </c>
      <c r="B51" s="36">
        <v>-2000</v>
      </c>
      <c r="C51" s="36"/>
      <c r="D51" s="16"/>
      <c r="E51" s="16"/>
      <c r="F51" s="17"/>
      <c r="G51" s="58"/>
    </row>
    <row r="52" spans="1:7" ht="13" customHeight="1" x14ac:dyDescent="0.2">
      <c r="A52" s="36" t="s">
        <v>52</v>
      </c>
      <c r="B52" s="36">
        <v>-2000</v>
      </c>
      <c r="C52" s="36"/>
      <c r="D52" s="16"/>
      <c r="E52" s="16"/>
      <c r="F52" s="17"/>
      <c r="G52" s="58"/>
    </row>
    <row r="53" spans="1:7" ht="13" customHeight="1" x14ac:dyDescent="0.2">
      <c r="A53" s="36" t="s">
        <v>6</v>
      </c>
      <c r="B53" s="36">
        <v>-2000</v>
      </c>
      <c r="C53" s="36"/>
      <c r="D53" s="16"/>
      <c r="E53" s="16"/>
      <c r="F53" s="17"/>
      <c r="G53" s="58"/>
    </row>
    <row r="54" spans="1:7" ht="13" customHeight="1" x14ac:dyDescent="0.2">
      <c r="A54" s="36" t="s">
        <v>26</v>
      </c>
      <c r="B54" s="36">
        <v>-2000</v>
      </c>
      <c r="C54" s="36"/>
      <c r="D54" s="16">
        <v>-1270</v>
      </c>
      <c r="E54" s="16"/>
      <c r="F54" s="17">
        <v>-2400</v>
      </c>
      <c r="G54" s="58"/>
    </row>
    <row r="55" spans="1:7" ht="13" customHeight="1" x14ac:dyDescent="0.2">
      <c r="A55" s="36" t="s">
        <v>21</v>
      </c>
      <c r="B55" s="36">
        <v>-2000</v>
      </c>
      <c r="C55" s="36">
        <f>-702.64-750</f>
        <v>-1452.6399999999999</v>
      </c>
      <c r="D55" s="16"/>
      <c r="E55" s="16"/>
      <c r="F55" s="17">
        <v>-402</v>
      </c>
      <c r="G55" s="58"/>
    </row>
    <row r="56" spans="1:7" ht="13" customHeight="1" x14ac:dyDescent="0.2">
      <c r="A56" s="36" t="s">
        <v>33</v>
      </c>
      <c r="B56" s="36">
        <v>-1500</v>
      </c>
      <c r="C56" s="36"/>
      <c r="D56" s="16">
        <v>-1156</v>
      </c>
      <c r="E56" s="16">
        <v>-192</v>
      </c>
      <c r="F56" s="17"/>
      <c r="G56" s="58"/>
    </row>
    <row r="57" spans="1:7" ht="13" customHeight="1" x14ac:dyDescent="0.2">
      <c r="A57" s="36" t="s">
        <v>61</v>
      </c>
      <c r="B57" s="36">
        <v>-1000</v>
      </c>
      <c r="C57" s="36">
        <v>-5439</v>
      </c>
      <c r="D57" s="16"/>
      <c r="E57" s="16"/>
      <c r="F57" s="17"/>
      <c r="G57" s="58" t="s">
        <v>88</v>
      </c>
    </row>
    <row r="58" spans="1:7" ht="13" customHeight="1" x14ac:dyDescent="0.2">
      <c r="A58" s="36" t="s">
        <v>24</v>
      </c>
      <c r="B58" s="36"/>
      <c r="C58" s="36">
        <v>-17467.5</v>
      </c>
      <c r="D58" s="16">
        <v>-7006</v>
      </c>
      <c r="E58" s="16">
        <v>-9109</v>
      </c>
      <c r="F58" s="17">
        <v>-4206.2</v>
      </c>
      <c r="G58" s="58"/>
    </row>
    <row r="59" spans="1:7" ht="13" customHeight="1" x14ac:dyDescent="0.2">
      <c r="A59" s="36" t="s">
        <v>47</v>
      </c>
      <c r="B59" s="36"/>
      <c r="C59" s="36"/>
      <c r="D59" s="16">
        <v>-19121</v>
      </c>
      <c r="E59" s="16">
        <v>-3867.5</v>
      </c>
      <c r="F59" s="17">
        <v>-1157</v>
      </c>
      <c r="G59" s="58" t="s">
        <v>64</v>
      </c>
    </row>
    <row r="60" spans="1:7" ht="13" customHeight="1" x14ac:dyDescent="0.2">
      <c r="A60" s="36" t="s">
        <v>60</v>
      </c>
      <c r="B60" s="36"/>
      <c r="C60" s="36">
        <v>-18702.5</v>
      </c>
      <c r="D60" s="16"/>
      <c r="E60" s="16"/>
      <c r="F60" s="17"/>
      <c r="G60" s="58"/>
    </row>
    <row r="61" spans="1:7" ht="13" customHeight="1" x14ac:dyDescent="0.2">
      <c r="A61" s="36" t="s">
        <v>63</v>
      </c>
      <c r="B61" s="36"/>
      <c r="C61" s="36"/>
      <c r="D61" s="16">
        <v>-3488.48</v>
      </c>
      <c r="E61" s="16"/>
      <c r="F61" s="17"/>
      <c r="G61" s="56"/>
    </row>
    <row r="62" spans="1:7" ht="13" customHeight="1" x14ac:dyDescent="0.2">
      <c r="A62" s="36" t="s">
        <v>17</v>
      </c>
      <c r="B62" s="36"/>
      <c r="C62" s="36"/>
      <c r="D62" s="16">
        <v>-2050</v>
      </c>
      <c r="E62" s="16">
        <v>-427.78</v>
      </c>
      <c r="F62" s="17">
        <v>-448.13</v>
      </c>
      <c r="G62" s="58"/>
    </row>
    <row r="63" spans="1:7" ht="13" customHeight="1" x14ac:dyDescent="0.2">
      <c r="A63" s="36" t="s">
        <v>30</v>
      </c>
      <c r="B63" s="36"/>
      <c r="C63" s="36"/>
      <c r="D63" s="16">
        <v>-5399</v>
      </c>
      <c r="E63" s="16"/>
      <c r="F63" s="17"/>
      <c r="G63" s="58"/>
    </row>
    <row r="64" spans="1:7" ht="13" customHeight="1" x14ac:dyDescent="0.2">
      <c r="A64" s="36" t="s">
        <v>36</v>
      </c>
      <c r="B64" s="36"/>
      <c r="C64" s="36"/>
      <c r="D64" s="16"/>
      <c r="E64" s="16">
        <v>-2724</v>
      </c>
      <c r="F64" s="17"/>
      <c r="G64" s="58"/>
    </row>
    <row r="65" spans="1:7" ht="13" customHeight="1" x14ac:dyDescent="0.2">
      <c r="A65" s="36" t="s">
        <v>28</v>
      </c>
      <c r="B65" s="36"/>
      <c r="C65" s="36">
        <v>-101</v>
      </c>
      <c r="D65" s="16">
        <v>-66</v>
      </c>
      <c r="E65" s="16">
        <v>-166</v>
      </c>
      <c r="F65" s="17">
        <v>-235</v>
      </c>
      <c r="G65" s="58"/>
    </row>
    <row r="66" spans="1:7" ht="13" customHeight="1" x14ac:dyDescent="0.2">
      <c r="A66" s="38" t="s">
        <v>25</v>
      </c>
      <c r="B66" s="38"/>
      <c r="C66" s="38"/>
      <c r="D66" s="24"/>
      <c r="E66" s="24">
        <v>-700</v>
      </c>
      <c r="F66" s="17">
        <v>-3150</v>
      </c>
      <c r="G66" s="58"/>
    </row>
    <row r="67" spans="1:7" ht="13" customHeight="1" x14ac:dyDescent="0.2">
      <c r="A67" s="36" t="s">
        <v>37</v>
      </c>
      <c r="B67" s="36"/>
      <c r="C67" s="36"/>
      <c r="D67" s="16"/>
      <c r="E67" s="16">
        <v>-10500</v>
      </c>
      <c r="F67" s="17"/>
      <c r="G67" s="58"/>
    </row>
    <row r="68" spans="1:7" ht="13" customHeight="1" x14ac:dyDescent="0.2">
      <c r="A68" s="36" t="s">
        <v>38</v>
      </c>
      <c r="B68" s="36"/>
      <c r="C68" s="36"/>
      <c r="D68" s="16"/>
      <c r="E68" s="16">
        <v>-1206.58</v>
      </c>
      <c r="F68" s="17"/>
      <c r="G68" s="58"/>
    </row>
    <row r="69" spans="1:7" ht="13" customHeight="1" x14ac:dyDescent="0.2">
      <c r="A69" s="36" t="s">
        <v>39</v>
      </c>
      <c r="B69" s="36"/>
      <c r="C69" s="36"/>
      <c r="D69" s="16"/>
      <c r="E69" s="16">
        <v>-505</v>
      </c>
      <c r="F69" s="17"/>
      <c r="G69" s="56"/>
    </row>
    <row r="70" spans="1:7" ht="13" customHeight="1" x14ac:dyDescent="0.2">
      <c r="A70" s="36" t="s">
        <v>65</v>
      </c>
      <c r="B70" s="36"/>
      <c r="C70" s="36"/>
      <c r="D70" s="16">
        <v>-6376</v>
      </c>
      <c r="E70" s="16"/>
      <c r="F70" s="17"/>
      <c r="G70" s="56"/>
    </row>
    <row r="71" spans="1:7" ht="13" customHeight="1" x14ac:dyDescent="0.2">
      <c r="A71" s="36" t="s">
        <v>49</v>
      </c>
      <c r="B71" s="46"/>
      <c r="C71" s="36"/>
      <c r="D71" s="16"/>
      <c r="E71" s="16">
        <v>-2685</v>
      </c>
      <c r="F71" s="17">
        <v>-4851</v>
      </c>
      <c r="G71" s="58"/>
    </row>
    <row r="72" spans="1:7" ht="13" customHeight="1" x14ac:dyDescent="0.2">
      <c r="A72" s="36" t="s">
        <v>41</v>
      </c>
      <c r="B72" s="36"/>
      <c r="C72" s="36"/>
      <c r="D72" s="16"/>
      <c r="E72" s="16">
        <v>-14220</v>
      </c>
      <c r="F72" s="17"/>
      <c r="G72" s="58"/>
    </row>
    <row r="73" spans="1:7" ht="13" customHeight="1" x14ac:dyDescent="0.2">
      <c r="A73" s="36" t="s">
        <v>54</v>
      </c>
      <c r="B73" s="36"/>
      <c r="C73" s="36"/>
      <c r="D73" s="16"/>
      <c r="E73" s="16"/>
      <c r="F73" s="17"/>
      <c r="G73" s="58"/>
    </row>
    <row r="74" spans="1:7" ht="13" customHeight="1" x14ac:dyDescent="0.2">
      <c r="A74" s="36" t="s">
        <v>66</v>
      </c>
      <c r="B74" s="36"/>
      <c r="C74" s="36"/>
      <c r="D74" s="16">
        <v>-1300</v>
      </c>
      <c r="E74" s="16"/>
      <c r="F74" s="17"/>
      <c r="G74" s="58"/>
    </row>
    <row r="75" spans="1:7" ht="13" customHeight="1" x14ac:dyDescent="0.2">
      <c r="A75" s="47" t="s">
        <v>14</v>
      </c>
      <c r="B75" s="47"/>
      <c r="C75" s="47"/>
      <c r="D75" s="48"/>
      <c r="E75" s="48"/>
      <c r="F75" s="49">
        <v>-3000</v>
      </c>
      <c r="G75" s="59"/>
    </row>
    <row r="76" spans="1:7" ht="13" customHeight="1" thickBot="1" x14ac:dyDescent="0.25">
      <c r="A76" s="10"/>
      <c r="B76" s="10"/>
      <c r="C76" s="10"/>
      <c r="D76" s="22"/>
      <c r="E76" s="22"/>
      <c r="F76" s="23"/>
      <c r="G76" s="2"/>
    </row>
    <row r="77" spans="1:7" ht="13" customHeight="1" thickBot="1" x14ac:dyDescent="0.25">
      <c r="A77" s="9" t="s">
        <v>2</v>
      </c>
      <c r="B77" s="20">
        <f>SUM(B29:B76)</f>
        <v>-445470</v>
      </c>
      <c r="C77" s="20">
        <f>SUM(C29:C76)</f>
        <v>-146530.32</v>
      </c>
      <c r="D77" s="20">
        <f>SUM(D29:D76)</f>
        <v>-91548.67</v>
      </c>
      <c r="E77" s="20">
        <f>SUM(E29:E76)</f>
        <v>-248712.06999999998</v>
      </c>
      <c r="F77" s="20">
        <f>SUM(F29:F76)</f>
        <v>-156737.83000000002</v>
      </c>
      <c r="G77" s="8"/>
    </row>
    <row r="78" spans="1:7" ht="13" customHeight="1" x14ac:dyDescent="0.2">
      <c r="A78" s="11"/>
      <c r="B78" s="11"/>
      <c r="C78" s="11"/>
      <c r="D78" s="25"/>
      <c r="E78" s="26"/>
      <c r="F78" s="26"/>
    </row>
    <row r="79" spans="1:7" ht="13" customHeight="1" thickBot="1" x14ac:dyDescent="0.25">
      <c r="A79" s="11"/>
      <c r="B79" s="11"/>
      <c r="C79" s="11"/>
      <c r="D79" s="23"/>
      <c r="E79" s="23"/>
      <c r="F79" s="23"/>
      <c r="G79" s="2"/>
    </row>
    <row r="80" spans="1:7" ht="13" customHeight="1" thickBot="1" x14ac:dyDescent="0.25">
      <c r="A80" s="9" t="s">
        <v>18</v>
      </c>
      <c r="B80" s="21">
        <f>B26+B77</f>
        <v>10880</v>
      </c>
      <c r="C80" s="21">
        <f t="shared" ref="C80:F80" si="1">C26+C77</f>
        <v>-613.02000000001863</v>
      </c>
      <c r="D80" s="21">
        <f t="shared" si="1"/>
        <v>75635.92</v>
      </c>
      <c r="E80" s="21">
        <f t="shared" si="1"/>
        <v>29718.376666666678</v>
      </c>
      <c r="F80" s="21">
        <f t="shared" si="1"/>
        <v>-36943.070000000022</v>
      </c>
      <c r="G80" s="8"/>
    </row>
    <row r="81" spans="1:7" ht="13" customHeight="1" thickBot="1" x14ac:dyDescent="0.25">
      <c r="A81" s="9" t="s">
        <v>67</v>
      </c>
      <c r="B81" s="44"/>
      <c r="C81" s="34"/>
      <c r="D81" s="30">
        <f>-20000*2</f>
        <v>-40000</v>
      </c>
      <c r="E81" s="27"/>
      <c r="F81" s="27"/>
      <c r="G81" s="27"/>
    </row>
    <row r="82" spans="1:7" ht="13" customHeight="1" thickBot="1" x14ac:dyDescent="0.25">
      <c r="A82" s="9" t="s">
        <v>68</v>
      </c>
      <c r="B82" s="45"/>
      <c r="C82" s="30">
        <f t="shared" ref="C82" si="2">C80+C81</f>
        <v>-613.02000000001863</v>
      </c>
      <c r="D82" s="30">
        <f>D80+D81</f>
        <v>35635.919999999998</v>
      </c>
      <c r="E82" s="27"/>
      <c r="F82" s="27"/>
      <c r="G82" s="27"/>
    </row>
    <row r="83" spans="1:7" ht="13" customHeight="1" thickBot="1" x14ac:dyDescent="0.25">
      <c r="A83" s="13" t="s">
        <v>20</v>
      </c>
      <c r="B83" s="39"/>
      <c r="C83" s="39"/>
      <c r="D83" s="23">
        <f>D84-D82</f>
        <v>146878.08000000002</v>
      </c>
      <c r="F83" s="23"/>
      <c r="G83" s="26"/>
    </row>
    <row r="84" spans="1:7" ht="13" customHeight="1" thickBot="1" x14ac:dyDescent="0.25">
      <c r="A84" s="13" t="s">
        <v>57</v>
      </c>
      <c r="B84" s="39"/>
      <c r="C84" s="39"/>
      <c r="D84" s="29">
        <v>182514</v>
      </c>
      <c r="E84" s="23"/>
      <c r="F84" s="23"/>
      <c r="G84" s="26"/>
    </row>
    <row r="85" spans="1:7" ht="13" customHeight="1" x14ac:dyDescent="0.2">
      <c r="A85" s="11"/>
      <c r="B85" s="11"/>
      <c r="C85" s="11"/>
      <c r="D85" s="23"/>
      <c r="E85" s="23"/>
      <c r="F85" s="26"/>
      <c r="G85" s="2"/>
    </row>
    <row r="86" spans="1:7" ht="25" customHeight="1" x14ac:dyDescent="0.2">
      <c r="A86" s="12" t="s">
        <v>29</v>
      </c>
      <c r="B86" s="12"/>
      <c r="C86" s="12"/>
      <c r="D86" s="23"/>
      <c r="E86" s="26"/>
      <c r="F86" s="26"/>
    </row>
    <row r="87" spans="1:7" ht="35" customHeight="1" x14ac:dyDescent="0.2">
      <c r="A87" s="63" t="s">
        <v>92</v>
      </c>
      <c r="B87" s="63"/>
      <c r="C87" s="63"/>
      <c r="D87" s="63"/>
      <c r="E87" s="63"/>
      <c r="F87" s="63"/>
    </row>
    <row r="88" spans="1:7" ht="13" customHeight="1" x14ac:dyDescent="0.2">
      <c r="A88" s="11"/>
      <c r="B88" s="11"/>
      <c r="C88" s="11"/>
      <c r="D88" s="23"/>
      <c r="E88" s="26"/>
      <c r="F88" s="26"/>
    </row>
  </sheetData>
  <sortState xmlns:xlrd2="http://schemas.microsoft.com/office/spreadsheetml/2017/richdata2" ref="A4:G24">
    <sortCondition ref="A4:A24"/>
  </sortState>
  <mergeCells count="1">
    <mergeCell ref="A87:F87"/>
  </mergeCells>
  <phoneticPr fontId="4" type="noConversion"/>
  <pageMargins left="0.42314960629921261" right="0.42314960629921261" top="1.1400000000000001" bottom="0.75000000000000011" header="0.31" footer="0.31"/>
  <pageSetup paperSize="9" orientation="landscape" r:id="rId1"/>
  <headerFooter>
    <oddHeader xml:space="preserve">&amp;C&amp;"-,Fet"&amp;G
</oddHeader>
    <oddFooter>&amp;L&amp;F
Oppdatert sist: &amp;D &amp;T&amp;CSøgne &amp; Mandal Basketballklubb
www.slamdunk.no | gustav@sorcup.no&amp;R&amp;A
Side &amp;P av &amp;N</oddFooter>
  </headerFooter>
  <legacyDrawingHF r:id="rId2"/>
  <tableParts count="2">
    <tablePart r:id="rId3"/>
    <tablePart r:id="rId4"/>
  </tableParts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view="pageLayout" workbookViewId="0">
      <selection activeCell="C7" sqref="C7"/>
    </sheetView>
  </sheetViews>
  <sheetFormatPr baseColWidth="10" defaultColWidth="11.5" defaultRowHeight="22" customHeight="1" x14ac:dyDescent="0.2"/>
  <cols>
    <col min="1" max="1" width="24.1640625" style="1" bestFit="1" customWidth="1"/>
    <col min="2" max="2" width="12.1640625" style="5" bestFit="1" customWidth="1"/>
    <col min="3" max="5" width="11.5" style="7"/>
    <col min="6" max="6" width="11.5" style="2"/>
    <col min="7" max="16384" width="11.5" style="1"/>
  </cols>
  <sheetData>
    <row r="1" spans="1:3" ht="22" customHeight="1" x14ac:dyDescent="0.2">
      <c r="A1" s="3" t="s">
        <v>75</v>
      </c>
      <c r="B1" s="28">
        <v>100</v>
      </c>
      <c r="C1" s="6"/>
    </row>
    <row r="2" spans="1:3" ht="22" customHeight="1" x14ac:dyDescent="0.2">
      <c r="A2" s="1" t="s">
        <v>76</v>
      </c>
      <c r="B2" s="23">
        <v>200</v>
      </c>
    </row>
    <row r="3" spans="1:3" ht="22" customHeight="1" x14ac:dyDescent="0.2">
      <c r="A3" s="1" t="s">
        <v>77</v>
      </c>
      <c r="B3" s="23">
        <v>400</v>
      </c>
    </row>
    <row r="4" spans="1:3" ht="22" customHeight="1" x14ac:dyDescent="0.2">
      <c r="B4" s="4"/>
    </row>
    <row r="5" spans="1:3" ht="22" customHeight="1" x14ac:dyDescent="0.2">
      <c r="A5" s="1" t="s">
        <v>78</v>
      </c>
      <c r="B5" s="33">
        <v>55</v>
      </c>
    </row>
    <row r="6" spans="1:3" ht="22" customHeight="1" x14ac:dyDescent="0.2">
      <c r="A6" s="1" t="s">
        <v>79</v>
      </c>
      <c r="B6" s="33">
        <v>22</v>
      </c>
    </row>
    <row r="7" spans="1:3" ht="22" customHeight="1" x14ac:dyDescent="0.2">
      <c r="A7" s="32" t="s">
        <v>80</v>
      </c>
      <c r="B7" s="33">
        <v>5</v>
      </c>
    </row>
    <row r="8" spans="1:3" ht="22" customHeight="1" x14ac:dyDescent="0.2">
      <c r="A8" s="32"/>
      <c r="B8" s="33"/>
    </row>
    <row r="9" spans="1:3" ht="22" customHeight="1" x14ac:dyDescent="0.2">
      <c r="A9" s="32"/>
      <c r="B9" s="31"/>
    </row>
  </sheetData>
  <phoneticPr fontId="4" type="noConversion"/>
  <pageMargins left="0.62992125984251968" right="0.62992125984251968" top="1.1417322834645669" bottom="0.74803149606299213" header="0.31496062992125984" footer="0.31496062992125984"/>
  <pageSetup paperSize="9" orientation="portrait" r:id="rId1"/>
  <headerFooter>
    <oddHeader xml:space="preserve">&amp;C&amp;"-,Fet"&amp;G
</oddHeader>
    <oddFooter>&amp;L&amp;F
Oppdatert sist: &amp;D &amp;T&amp;CSøgne &amp; Mandal Basketballklubb
www.slamdunk.no | gustav@sorcup.no&amp;R
&amp;A
Side &amp;P av &amp;N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Økonomi</vt:lpstr>
      <vt:lpstr>Forutsetninger</vt:lpstr>
    </vt:vector>
  </TitlesOfParts>
  <Company>SPSOR-SCCM2012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 Steimler</dc:creator>
  <cp:lastModifiedBy>Microsoft Office User</cp:lastModifiedBy>
  <cp:lastPrinted>2021-03-11T18:50:50Z</cp:lastPrinted>
  <dcterms:created xsi:type="dcterms:W3CDTF">2013-10-18T06:39:37Z</dcterms:created>
  <dcterms:modified xsi:type="dcterms:W3CDTF">2022-03-16T22:34:57Z</dcterms:modified>
</cp:coreProperties>
</file>